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85" yWindow="1470" windowWidth="20730" windowHeight="9750" tabRatio="248"/>
  </bookViews>
  <sheets>
    <sheet name="취약계층 분석용" sheetId="3" r:id="rId1"/>
    <sheet name="Sheet2" sheetId="5" r:id="rId2"/>
  </sheets>
  <definedNames>
    <definedName name="_xlnm._FilterDatabase" localSheetId="0" hidden="1">'취약계층 분석용'!$A$2:$AK$2</definedName>
  </definedNames>
  <calcPr calcId="145621"/>
</workbook>
</file>

<file path=xl/calcChain.xml><?xml version="1.0" encoding="utf-8"?>
<calcChain xmlns="http://schemas.openxmlformats.org/spreadsheetml/2006/main">
  <c r="K4" i="3" l="1"/>
  <c r="K6" i="3"/>
  <c r="K19" i="3"/>
  <c r="K22" i="3"/>
  <c r="K25" i="3"/>
  <c r="K28" i="3"/>
  <c r="K31" i="3"/>
  <c r="K37" i="3"/>
  <c r="K38" i="3"/>
  <c r="K44" i="3"/>
  <c r="K51" i="3"/>
  <c r="K55" i="3"/>
  <c r="K59" i="3"/>
  <c r="K60" i="3"/>
  <c r="K62" i="3"/>
  <c r="K67" i="3"/>
  <c r="K68" i="3"/>
  <c r="K77" i="3"/>
  <c r="K79" i="3"/>
  <c r="K82" i="3"/>
  <c r="K83" i="3"/>
  <c r="K86" i="3"/>
  <c r="K90" i="3"/>
  <c r="K99" i="3"/>
  <c r="K103" i="3"/>
  <c r="K108" i="3"/>
  <c r="K110" i="3"/>
  <c r="K120" i="3"/>
  <c r="K125" i="3"/>
  <c r="K144" i="3"/>
  <c r="K147" i="3"/>
  <c r="K161" i="3"/>
  <c r="K194" i="3"/>
  <c r="K214" i="3"/>
  <c r="K218" i="3"/>
  <c r="J3" i="3"/>
  <c r="K3" i="3" s="1"/>
  <c r="U4" i="3"/>
  <c r="V4" i="3" s="1"/>
  <c r="U5" i="3"/>
  <c r="V5" i="3" s="1"/>
  <c r="U6" i="3"/>
  <c r="V6" i="3" s="1"/>
  <c r="U7" i="3"/>
  <c r="V7" i="3" s="1"/>
  <c r="U8" i="3"/>
  <c r="V8" i="3" s="1"/>
  <c r="U10" i="3"/>
  <c r="V10" i="3" s="1"/>
  <c r="U11" i="3"/>
  <c r="V11" i="3" s="1"/>
  <c r="U12" i="3"/>
  <c r="V12" i="3" s="1"/>
  <c r="U14" i="3"/>
  <c r="V14" i="3" s="1"/>
  <c r="U16" i="3"/>
  <c r="V16" i="3" s="1"/>
  <c r="U17" i="3"/>
  <c r="V17" i="3" s="1"/>
  <c r="U18" i="3"/>
  <c r="V18" i="3" s="1"/>
  <c r="U19" i="3"/>
  <c r="V19" i="3" s="1"/>
  <c r="U20" i="3"/>
  <c r="V20" i="3" s="1"/>
  <c r="U21" i="3"/>
  <c r="V21" i="3" s="1"/>
  <c r="U22" i="3"/>
  <c r="V22" i="3" s="1"/>
  <c r="U23" i="3"/>
  <c r="V23" i="3" s="1"/>
  <c r="U25" i="3"/>
  <c r="V25" i="3" s="1"/>
  <c r="U26" i="3"/>
  <c r="V26" i="3" s="1"/>
  <c r="U27" i="3"/>
  <c r="V27" i="3" s="1"/>
  <c r="U28" i="3"/>
  <c r="V28" i="3" s="1"/>
  <c r="U29" i="3"/>
  <c r="V29" i="3" s="1"/>
  <c r="U31" i="3"/>
  <c r="V31" i="3" s="1"/>
  <c r="U32" i="3"/>
  <c r="V32" i="3" s="1"/>
  <c r="U33" i="3"/>
  <c r="V33" i="3" s="1"/>
  <c r="U34" i="3"/>
  <c r="V34" i="3" s="1"/>
  <c r="U35" i="3"/>
  <c r="V35" i="3" s="1"/>
  <c r="U36" i="3"/>
  <c r="V36" i="3" s="1"/>
  <c r="U37" i="3"/>
  <c r="V37" i="3" s="1"/>
  <c r="U38" i="3"/>
  <c r="V38" i="3" s="1"/>
  <c r="U39" i="3"/>
  <c r="V39" i="3" s="1"/>
  <c r="U40" i="3"/>
  <c r="V40" i="3" s="1"/>
  <c r="U42" i="3"/>
  <c r="V42" i="3" s="1"/>
  <c r="U43" i="3"/>
  <c r="V43" i="3" s="1"/>
  <c r="U44" i="3"/>
  <c r="V44" i="3" s="1"/>
  <c r="U45" i="3"/>
  <c r="V45" i="3" s="1"/>
  <c r="U46" i="3"/>
  <c r="V46" i="3" s="1"/>
  <c r="U48" i="3"/>
  <c r="V48" i="3" s="1"/>
  <c r="U51" i="3"/>
  <c r="V51" i="3" s="1"/>
  <c r="U53" i="3"/>
  <c r="V53" i="3" s="1"/>
  <c r="U54" i="3"/>
  <c r="V54" i="3" s="1"/>
  <c r="U55" i="3"/>
  <c r="V55" i="3" s="1"/>
  <c r="U57" i="3"/>
  <c r="V57" i="3" s="1"/>
  <c r="U59" i="3"/>
  <c r="V59" i="3" s="1"/>
  <c r="U60" i="3"/>
  <c r="V60" i="3" s="1"/>
  <c r="U61" i="3"/>
  <c r="V61" i="3" s="1"/>
  <c r="U62" i="3"/>
  <c r="V62" i="3" s="1"/>
  <c r="U63" i="3"/>
  <c r="V63" i="3" s="1"/>
  <c r="U64" i="3"/>
  <c r="V64" i="3" s="1"/>
  <c r="U65" i="3"/>
  <c r="V65" i="3" s="1"/>
  <c r="U66" i="3"/>
  <c r="V66" i="3" s="1"/>
  <c r="U67" i="3"/>
  <c r="V67" i="3" s="1"/>
  <c r="U68" i="3"/>
  <c r="V68" i="3" s="1"/>
  <c r="U69" i="3"/>
  <c r="V69" i="3" s="1"/>
  <c r="U70" i="3"/>
  <c r="V70" i="3" s="1"/>
  <c r="U71" i="3"/>
  <c r="V71" i="3" s="1"/>
  <c r="U72" i="3"/>
  <c r="V72" i="3" s="1"/>
  <c r="U73" i="3"/>
  <c r="V73" i="3" s="1"/>
  <c r="U74" i="3"/>
  <c r="V74" i="3" s="1"/>
  <c r="U76" i="3"/>
  <c r="V76" i="3" s="1"/>
  <c r="U77" i="3"/>
  <c r="V77" i="3" s="1"/>
  <c r="U78" i="3"/>
  <c r="V78" i="3" s="1"/>
  <c r="U79" i="3"/>
  <c r="V79" i="3" s="1"/>
  <c r="U80" i="3"/>
  <c r="V80" i="3" s="1"/>
  <c r="U81" i="3"/>
  <c r="V81" i="3" s="1"/>
  <c r="U82" i="3"/>
  <c r="V82" i="3" s="1"/>
  <c r="U83" i="3"/>
  <c r="V83" i="3" s="1"/>
  <c r="U84" i="3"/>
  <c r="V84" i="3" s="1"/>
  <c r="U86" i="3"/>
  <c r="V86" i="3" s="1"/>
  <c r="U87" i="3"/>
  <c r="V87" i="3" s="1"/>
  <c r="U89" i="3"/>
  <c r="V89" i="3" s="1"/>
  <c r="U90" i="3"/>
  <c r="V90" i="3" s="1"/>
  <c r="U91" i="3"/>
  <c r="V91" i="3" s="1"/>
  <c r="U92" i="3"/>
  <c r="V92" i="3" s="1"/>
  <c r="U93" i="3"/>
  <c r="V93" i="3" s="1"/>
  <c r="U94" i="3"/>
  <c r="V94" i="3" s="1"/>
  <c r="U96" i="3"/>
  <c r="V96" i="3" s="1"/>
  <c r="U97" i="3"/>
  <c r="V97" i="3" s="1"/>
  <c r="U98" i="3"/>
  <c r="V98" i="3" s="1"/>
  <c r="U99" i="3"/>
  <c r="V99" i="3" s="1"/>
  <c r="U100" i="3"/>
  <c r="V100" i="3" s="1"/>
  <c r="U101" i="3"/>
  <c r="V101" i="3" s="1"/>
  <c r="U103" i="3"/>
  <c r="V103" i="3" s="1"/>
  <c r="U104" i="3"/>
  <c r="V104" i="3" s="1"/>
  <c r="U105" i="3"/>
  <c r="V105" i="3" s="1"/>
  <c r="U106" i="3"/>
  <c r="V106" i="3" s="1"/>
  <c r="U108" i="3"/>
  <c r="V108" i="3" s="1"/>
  <c r="U109" i="3"/>
  <c r="V109" i="3" s="1"/>
  <c r="U110" i="3"/>
  <c r="V110" i="3" s="1"/>
  <c r="U115" i="3"/>
  <c r="V115" i="3" s="1"/>
  <c r="U116" i="3"/>
  <c r="V116" i="3" s="1"/>
  <c r="U117" i="3"/>
  <c r="V117" i="3" s="1"/>
  <c r="U118" i="3"/>
  <c r="V118" i="3" s="1"/>
  <c r="U119" i="3"/>
  <c r="V119" i="3" s="1"/>
  <c r="U120" i="3"/>
  <c r="V120" i="3" s="1"/>
  <c r="U121" i="3"/>
  <c r="V121" i="3" s="1"/>
  <c r="U122" i="3"/>
  <c r="V122" i="3" s="1"/>
  <c r="U123" i="3"/>
  <c r="V123" i="3" s="1"/>
  <c r="U124" i="3"/>
  <c r="V124" i="3" s="1"/>
  <c r="U125" i="3"/>
  <c r="V125" i="3" s="1"/>
  <c r="U126" i="3"/>
  <c r="V126" i="3" s="1"/>
  <c r="U127" i="3"/>
  <c r="V127" i="3" s="1"/>
  <c r="U129" i="3"/>
  <c r="V129" i="3" s="1"/>
  <c r="U130" i="3"/>
  <c r="V130" i="3" s="1"/>
  <c r="U131" i="3"/>
  <c r="V131" i="3" s="1"/>
  <c r="U132" i="3"/>
  <c r="V132" i="3" s="1"/>
  <c r="U133" i="3"/>
  <c r="V133" i="3" s="1"/>
  <c r="U134" i="3"/>
  <c r="V134" i="3" s="1"/>
  <c r="U135" i="3"/>
  <c r="V135" i="3" s="1"/>
  <c r="U136" i="3"/>
  <c r="V136" i="3" s="1"/>
  <c r="U137" i="3"/>
  <c r="V137" i="3" s="1"/>
  <c r="U138" i="3"/>
  <c r="V138" i="3" s="1"/>
  <c r="U139" i="3"/>
  <c r="V139" i="3" s="1"/>
  <c r="U140" i="3"/>
  <c r="V140" i="3" s="1"/>
  <c r="U141" i="3"/>
  <c r="V141" i="3" s="1"/>
  <c r="U144" i="3"/>
  <c r="V144" i="3" s="1"/>
  <c r="U145" i="3"/>
  <c r="V145" i="3" s="1"/>
  <c r="U146" i="3"/>
  <c r="V146" i="3" s="1"/>
  <c r="U147" i="3"/>
  <c r="V147" i="3" s="1"/>
  <c r="U148" i="3"/>
  <c r="V148" i="3" s="1"/>
  <c r="U149" i="3"/>
  <c r="V149" i="3" s="1"/>
  <c r="U150" i="3"/>
  <c r="V150" i="3" s="1"/>
  <c r="U153" i="3"/>
  <c r="V153" i="3" s="1"/>
  <c r="U154" i="3"/>
  <c r="V154" i="3" s="1"/>
  <c r="U155" i="3"/>
  <c r="V155" i="3" s="1"/>
  <c r="U156" i="3"/>
  <c r="V156" i="3" s="1"/>
  <c r="U157" i="3"/>
  <c r="V157" i="3" s="1"/>
  <c r="U158" i="3"/>
  <c r="V158" i="3" s="1"/>
  <c r="U159" i="3"/>
  <c r="V159" i="3" s="1"/>
  <c r="U160" i="3"/>
  <c r="V160" i="3" s="1"/>
  <c r="U161" i="3"/>
  <c r="V161" i="3" s="1"/>
  <c r="U162" i="3"/>
  <c r="V162" i="3" s="1"/>
  <c r="U164" i="3"/>
  <c r="V164" i="3" s="1"/>
  <c r="U165" i="3"/>
  <c r="V165" i="3" s="1"/>
  <c r="U166" i="3"/>
  <c r="V166" i="3" s="1"/>
  <c r="U167" i="3"/>
  <c r="V167" i="3" s="1"/>
  <c r="U168" i="3"/>
  <c r="V168" i="3" s="1"/>
  <c r="U169" i="3"/>
  <c r="V169" i="3" s="1"/>
  <c r="U170" i="3"/>
  <c r="V170" i="3" s="1"/>
  <c r="U171" i="3"/>
  <c r="V171" i="3" s="1"/>
  <c r="U172" i="3"/>
  <c r="V172" i="3" s="1"/>
  <c r="U173" i="3"/>
  <c r="V173" i="3" s="1"/>
  <c r="U175" i="3"/>
  <c r="V175" i="3" s="1"/>
  <c r="U176" i="3"/>
  <c r="V176" i="3" s="1"/>
  <c r="U177" i="3"/>
  <c r="V177" i="3" s="1"/>
  <c r="U178" i="3"/>
  <c r="V178" i="3" s="1"/>
  <c r="U179" i="3"/>
  <c r="V179" i="3" s="1"/>
  <c r="U180" i="3"/>
  <c r="V180" i="3" s="1"/>
  <c r="U181" i="3"/>
  <c r="V181" i="3" s="1"/>
  <c r="U182" i="3"/>
  <c r="V182" i="3" s="1"/>
  <c r="U186" i="3"/>
  <c r="V186" i="3" s="1"/>
  <c r="U189" i="3"/>
  <c r="V189" i="3" s="1"/>
  <c r="U190" i="3"/>
  <c r="V190" i="3" s="1"/>
  <c r="U191" i="3"/>
  <c r="V191" i="3" s="1"/>
  <c r="U192" i="3"/>
  <c r="V192" i="3" s="1"/>
  <c r="U193" i="3"/>
  <c r="V193" i="3" s="1"/>
  <c r="U194" i="3"/>
  <c r="V194" i="3" s="1"/>
  <c r="U195" i="3"/>
  <c r="V195" i="3" s="1"/>
  <c r="U196" i="3"/>
  <c r="V196" i="3" s="1"/>
  <c r="U197" i="3"/>
  <c r="V197" i="3" s="1"/>
  <c r="U198" i="3"/>
  <c r="V198" i="3" s="1"/>
  <c r="U200" i="3"/>
  <c r="V200" i="3" s="1"/>
  <c r="U201" i="3"/>
  <c r="V201" i="3" s="1"/>
  <c r="U202" i="3"/>
  <c r="V202" i="3" s="1"/>
  <c r="U203" i="3"/>
  <c r="V203" i="3" s="1"/>
  <c r="U204" i="3"/>
  <c r="V204" i="3" s="1"/>
  <c r="U206" i="3"/>
  <c r="V206" i="3" s="1"/>
  <c r="U207" i="3"/>
  <c r="V207" i="3" s="1"/>
  <c r="U208" i="3"/>
  <c r="V208" i="3" s="1"/>
  <c r="U209" i="3"/>
  <c r="V209" i="3" s="1"/>
  <c r="U210" i="3"/>
  <c r="V210" i="3" s="1"/>
  <c r="U214" i="3"/>
  <c r="V214" i="3" s="1"/>
  <c r="U217" i="3"/>
  <c r="V217" i="3" s="1"/>
  <c r="U218" i="3"/>
  <c r="V218" i="3" s="1"/>
  <c r="U3" i="3"/>
  <c r="V3" i="3" s="1"/>
  <c r="S216" i="3" l="1"/>
  <c r="U216" i="3" s="1"/>
  <c r="V216" i="3" s="1"/>
  <c r="S205" i="3"/>
  <c r="U205" i="3" s="1"/>
  <c r="V205" i="3" s="1"/>
  <c r="T174" i="3"/>
  <c r="S174" i="3"/>
  <c r="U174" i="3" s="1"/>
  <c r="V174" i="3" s="1"/>
  <c r="T151" i="3"/>
  <c r="S151" i="3"/>
  <c r="J212" i="3"/>
  <c r="K212" i="3" s="1"/>
  <c r="J186" i="3"/>
  <c r="K186" i="3" s="1"/>
  <c r="J98" i="3"/>
  <c r="K98" i="3" s="1"/>
  <c r="U151" i="3" l="1"/>
  <c r="V151" i="3" s="1"/>
  <c r="J7" i="3"/>
  <c r="K7" i="3" s="1"/>
  <c r="J8" i="3"/>
  <c r="K8" i="3" s="1"/>
  <c r="J9" i="3"/>
  <c r="K9" i="3" s="1"/>
  <c r="J10" i="3"/>
  <c r="K10" i="3" s="1"/>
  <c r="J11" i="3"/>
  <c r="K11" i="3" s="1"/>
  <c r="J12" i="3"/>
  <c r="K12" i="3" s="1"/>
  <c r="J13" i="3"/>
  <c r="K13" i="3" s="1"/>
  <c r="J14" i="3"/>
  <c r="K14" i="3" s="1"/>
  <c r="J15" i="3"/>
  <c r="K15" i="3" s="1"/>
  <c r="J16" i="3"/>
  <c r="K16" i="3" s="1"/>
  <c r="J17" i="3"/>
  <c r="K17" i="3" s="1"/>
  <c r="J18" i="3"/>
  <c r="K18" i="3" s="1"/>
  <c r="J20" i="3"/>
  <c r="K20" i="3" s="1"/>
  <c r="J21" i="3"/>
  <c r="K21" i="3" s="1"/>
  <c r="J23" i="3"/>
  <c r="K23" i="3" s="1"/>
  <c r="J24" i="3"/>
  <c r="K24" i="3" s="1"/>
  <c r="J26" i="3"/>
  <c r="K26" i="3" s="1"/>
  <c r="J27" i="3"/>
  <c r="K27" i="3" s="1"/>
  <c r="J29" i="3"/>
  <c r="K29" i="3" s="1"/>
  <c r="J30" i="3"/>
  <c r="K30" i="3" s="1"/>
  <c r="J32" i="3"/>
  <c r="K32" i="3" s="1"/>
  <c r="J33" i="3"/>
  <c r="K33" i="3" s="1"/>
  <c r="J34" i="3"/>
  <c r="K34" i="3" s="1"/>
  <c r="J35" i="3"/>
  <c r="K35" i="3" s="1"/>
  <c r="J36" i="3"/>
  <c r="K36" i="3" s="1"/>
  <c r="J39" i="3"/>
  <c r="K39" i="3" s="1"/>
  <c r="J40" i="3"/>
  <c r="K40" i="3" s="1"/>
  <c r="J41" i="3"/>
  <c r="K41" i="3" s="1"/>
  <c r="J42" i="3"/>
  <c r="K42" i="3" s="1"/>
  <c r="J43" i="3"/>
  <c r="K43" i="3" s="1"/>
  <c r="J45" i="3"/>
  <c r="K45" i="3" s="1"/>
  <c r="J46" i="3"/>
  <c r="K46" i="3" s="1"/>
  <c r="J47" i="3"/>
  <c r="K47" i="3" s="1"/>
  <c r="J48" i="3"/>
  <c r="K48" i="3" s="1"/>
  <c r="J49" i="3"/>
  <c r="K49" i="3" s="1"/>
  <c r="J50" i="3"/>
  <c r="K50" i="3" s="1"/>
  <c r="J52" i="3"/>
  <c r="K52" i="3" s="1"/>
  <c r="J53" i="3"/>
  <c r="K53" i="3" s="1"/>
  <c r="J54" i="3"/>
  <c r="K54" i="3" s="1"/>
  <c r="J56" i="3"/>
  <c r="K56" i="3" s="1"/>
  <c r="J57" i="3"/>
  <c r="K57" i="3" s="1"/>
  <c r="J58" i="3"/>
  <c r="K58" i="3" s="1"/>
  <c r="J61" i="3"/>
  <c r="K61" i="3" s="1"/>
  <c r="J63" i="3"/>
  <c r="K63" i="3" s="1"/>
  <c r="J64" i="3"/>
  <c r="K64" i="3" s="1"/>
  <c r="J65" i="3"/>
  <c r="K65" i="3" s="1"/>
  <c r="J66" i="3"/>
  <c r="K66" i="3" s="1"/>
  <c r="J69" i="3"/>
  <c r="K69" i="3" s="1"/>
  <c r="J70" i="3"/>
  <c r="K70" i="3" s="1"/>
  <c r="J71" i="3"/>
  <c r="K71" i="3" s="1"/>
  <c r="J72" i="3"/>
  <c r="K72" i="3" s="1"/>
  <c r="J73" i="3"/>
  <c r="K73" i="3" s="1"/>
  <c r="J74" i="3"/>
  <c r="K74" i="3" s="1"/>
  <c r="J75" i="3"/>
  <c r="K75" i="3" s="1"/>
  <c r="J76" i="3"/>
  <c r="K76" i="3" s="1"/>
  <c r="J78" i="3"/>
  <c r="K78" i="3" s="1"/>
  <c r="J80" i="3"/>
  <c r="K80" i="3" s="1"/>
  <c r="J81" i="3"/>
  <c r="K81" i="3" s="1"/>
  <c r="J84" i="3"/>
  <c r="K84" i="3" s="1"/>
  <c r="J85" i="3"/>
  <c r="K85" i="3" s="1"/>
  <c r="J87" i="3"/>
  <c r="K87" i="3" s="1"/>
  <c r="J88" i="3"/>
  <c r="K88" i="3" s="1"/>
  <c r="J89" i="3"/>
  <c r="K89" i="3" s="1"/>
  <c r="J91" i="3"/>
  <c r="K91" i="3" s="1"/>
  <c r="J92" i="3"/>
  <c r="K92" i="3" s="1"/>
  <c r="J93" i="3"/>
  <c r="K93" i="3" s="1"/>
  <c r="J94" i="3"/>
  <c r="K94" i="3" s="1"/>
  <c r="J95" i="3"/>
  <c r="K95" i="3" s="1"/>
  <c r="J96" i="3"/>
  <c r="K96" i="3" s="1"/>
  <c r="J97" i="3"/>
  <c r="K97" i="3" s="1"/>
  <c r="J100" i="3"/>
  <c r="K100" i="3" s="1"/>
  <c r="J101" i="3"/>
  <c r="K101" i="3" s="1"/>
  <c r="J102" i="3"/>
  <c r="K102" i="3" s="1"/>
  <c r="J104" i="3"/>
  <c r="K104" i="3" s="1"/>
  <c r="J105" i="3"/>
  <c r="K105" i="3" s="1"/>
  <c r="J106" i="3"/>
  <c r="K106" i="3" s="1"/>
  <c r="J107" i="3"/>
  <c r="K107" i="3" s="1"/>
  <c r="J109" i="3"/>
  <c r="K109" i="3" s="1"/>
  <c r="J111" i="3"/>
  <c r="K111" i="3" s="1"/>
  <c r="J112" i="3"/>
  <c r="K112" i="3" s="1"/>
  <c r="J113" i="3"/>
  <c r="K113" i="3" s="1"/>
  <c r="J114" i="3"/>
  <c r="K114" i="3" s="1"/>
  <c r="J115" i="3"/>
  <c r="K115" i="3" s="1"/>
  <c r="J116" i="3"/>
  <c r="K116" i="3" s="1"/>
  <c r="J117" i="3"/>
  <c r="K117" i="3" s="1"/>
  <c r="J118" i="3"/>
  <c r="K118" i="3" s="1"/>
  <c r="J119" i="3"/>
  <c r="K119" i="3" s="1"/>
  <c r="J121" i="3"/>
  <c r="K121" i="3" s="1"/>
  <c r="J122" i="3"/>
  <c r="K122" i="3" s="1"/>
  <c r="J123" i="3"/>
  <c r="K123" i="3" s="1"/>
  <c r="J124" i="3"/>
  <c r="K124" i="3" s="1"/>
  <c r="J126" i="3"/>
  <c r="K126" i="3" s="1"/>
  <c r="J127" i="3"/>
  <c r="K127" i="3" s="1"/>
  <c r="J128" i="3"/>
  <c r="K128" i="3" s="1"/>
  <c r="J129" i="3"/>
  <c r="K129" i="3" s="1"/>
  <c r="J130" i="3"/>
  <c r="K130" i="3" s="1"/>
  <c r="J131" i="3"/>
  <c r="K131" i="3" s="1"/>
  <c r="J132" i="3"/>
  <c r="K132" i="3" s="1"/>
  <c r="J133" i="3"/>
  <c r="K133" i="3" s="1"/>
  <c r="J134" i="3"/>
  <c r="K134" i="3" s="1"/>
  <c r="J135" i="3"/>
  <c r="K135" i="3" s="1"/>
  <c r="J136" i="3"/>
  <c r="K136" i="3" s="1"/>
  <c r="J137" i="3"/>
  <c r="K137" i="3" s="1"/>
  <c r="J138" i="3"/>
  <c r="K138" i="3" s="1"/>
  <c r="J139" i="3"/>
  <c r="K139" i="3" s="1"/>
  <c r="J140" i="3"/>
  <c r="K140" i="3" s="1"/>
  <c r="J141" i="3"/>
  <c r="K141" i="3" s="1"/>
  <c r="J142" i="3"/>
  <c r="K142" i="3" s="1"/>
  <c r="J143" i="3"/>
  <c r="K143" i="3" s="1"/>
  <c r="J145" i="3"/>
  <c r="K145" i="3" s="1"/>
  <c r="J146" i="3"/>
  <c r="K146" i="3" s="1"/>
  <c r="J148" i="3"/>
  <c r="K148" i="3" s="1"/>
  <c r="J149" i="3"/>
  <c r="K149" i="3" s="1"/>
  <c r="J150" i="3"/>
  <c r="K150" i="3" s="1"/>
  <c r="J151" i="3"/>
  <c r="K151" i="3" s="1"/>
  <c r="J152" i="3"/>
  <c r="K152" i="3" s="1"/>
  <c r="J153" i="3"/>
  <c r="K153" i="3" s="1"/>
  <c r="J154" i="3"/>
  <c r="K154" i="3" s="1"/>
  <c r="J155" i="3"/>
  <c r="K155" i="3" s="1"/>
  <c r="J156" i="3"/>
  <c r="K156" i="3" s="1"/>
  <c r="J157" i="3"/>
  <c r="K157" i="3" s="1"/>
  <c r="J158" i="3"/>
  <c r="K158" i="3" s="1"/>
  <c r="J159" i="3"/>
  <c r="K159" i="3" s="1"/>
  <c r="J160" i="3"/>
  <c r="K160" i="3" s="1"/>
  <c r="J162" i="3"/>
  <c r="K162" i="3" s="1"/>
  <c r="J163" i="3"/>
  <c r="K163" i="3" s="1"/>
  <c r="J164" i="3"/>
  <c r="K164" i="3" s="1"/>
  <c r="J165" i="3"/>
  <c r="K165" i="3" s="1"/>
  <c r="J166" i="3"/>
  <c r="K166" i="3" s="1"/>
  <c r="J167" i="3"/>
  <c r="K167" i="3" s="1"/>
  <c r="J168" i="3"/>
  <c r="K168" i="3" s="1"/>
  <c r="J169" i="3"/>
  <c r="K169" i="3" s="1"/>
  <c r="J170" i="3"/>
  <c r="K170" i="3" s="1"/>
  <c r="J171" i="3"/>
  <c r="K171" i="3" s="1"/>
  <c r="J172" i="3"/>
  <c r="K172" i="3" s="1"/>
  <c r="J173" i="3"/>
  <c r="K173" i="3" s="1"/>
  <c r="J174" i="3"/>
  <c r="K174" i="3" s="1"/>
  <c r="J175" i="3"/>
  <c r="K175" i="3" s="1"/>
  <c r="J176" i="3"/>
  <c r="K176" i="3" s="1"/>
  <c r="J177" i="3"/>
  <c r="K177" i="3" s="1"/>
  <c r="J178" i="3"/>
  <c r="K178" i="3" s="1"/>
  <c r="J179" i="3"/>
  <c r="K179" i="3" s="1"/>
  <c r="J180" i="3"/>
  <c r="K180" i="3" s="1"/>
  <c r="J181" i="3"/>
  <c r="K181" i="3" s="1"/>
  <c r="J182" i="3"/>
  <c r="K182" i="3" s="1"/>
  <c r="J183" i="3"/>
  <c r="K183" i="3" s="1"/>
  <c r="J184" i="3"/>
  <c r="K184" i="3" s="1"/>
  <c r="J185" i="3"/>
  <c r="K185" i="3" s="1"/>
  <c r="J187" i="3"/>
  <c r="K187" i="3" s="1"/>
  <c r="J188" i="3"/>
  <c r="K188" i="3" s="1"/>
  <c r="J189" i="3"/>
  <c r="K189" i="3" s="1"/>
  <c r="J190" i="3"/>
  <c r="K190" i="3" s="1"/>
  <c r="J191" i="3"/>
  <c r="K191" i="3" s="1"/>
  <c r="J192" i="3"/>
  <c r="K192" i="3" s="1"/>
  <c r="J193" i="3"/>
  <c r="K193" i="3" s="1"/>
  <c r="J195" i="3"/>
  <c r="K195" i="3" s="1"/>
  <c r="J196" i="3"/>
  <c r="K196" i="3" s="1"/>
  <c r="J197" i="3"/>
  <c r="K197" i="3" s="1"/>
  <c r="J198" i="3"/>
  <c r="K198" i="3" s="1"/>
  <c r="J199" i="3"/>
  <c r="K199" i="3" s="1"/>
  <c r="J200" i="3"/>
  <c r="K200" i="3" s="1"/>
  <c r="J201" i="3"/>
  <c r="K201" i="3" s="1"/>
  <c r="J202" i="3"/>
  <c r="K202" i="3" s="1"/>
  <c r="J203" i="3"/>
  <c r="K203" i="3" s="1"/>
  <c r="J204" i="3"/>
  <c r="K204" i="3" s="1"/>
  <c r="J205" i="3"/>
  <c r="K205" i="3" s="1"/>
  <c r="J206" i="3"/>
  <c r="K206" i="3" s="1"/>
  <c r="J207" i="3"/>
  <c r="K207" i="3" s="1"/>
  <c r="J208" i="3"/>
  <c r="K208" i="3" s="1"/>
  <c r="J209" i="3"/>
  <c r="K209" i="3" s="1"/>
  <c r="J210" i="3"/>
  <c r="K210" i="3" s="1"/>
  <c r="J211" i="3"/>
  <c r="K211" i="3" s="1"/>
  <c r="J213" i="3"/>
  <c r="K213" i="3" s="1"/>
  <c r="J215" i="3"/>
  <c r="K215" i="3" s="1"/>
  <c r="J216" i="3"/>
  <c r="K216" i="3" s="1"/>
  <c r="J217" i="3"/>
  <c r="K217" i="3" s="1"/>
  <c r="J219" i="3"/>
  <c r="K219" i="3" s="1"/>
  <c r="J220" i="3"/>
  <c r="K220" i="3" s="1"/>
  <c r="J5" i="3"/>
  <c r="K5" i="3" s="1"/>
  <c r="AK29" i="3" l="1"/>
  <c r="AF29" i="3"/>
  <c r="AK200" i="3" l="1"/>
  <c r="AF203" i="3"/>
  <c r="AF202" i="3"/>
  <c r="AF201" i="3"/>
  <c r="AF200" i="3"/>
  <c r="AK177" i="3" l="1"/>
  <c r="AK157" i="3"/>
  <c r="AF177" i="3"/>
  <c r="AF157" i="3"/>
  <c r="AK11" i="3" l="1"/>
  <c r="AF11" i="3"/>
  <c r="AK8" i="3"/>
  <c r="AF8" i="3"/>
  <c r="AK192" i="3" l="1"/>
  <c r="AF192" i="3"/>
  <c r="AK191" i="3"/>
  <c r="AF191" i="3"/>
  <c r="AK150" i="3"/>
  <c r="AF150" i="3"/>
  <c r="AK119" i="3"/>
  <c r="AF119" i="3"/>
  <c r="AK105" i="3"/>
  <c r="AF105" i="3"/>
  <c r="AK104" i="3"/>
  <c r="AF104" i="3"/>
  <c r="AK101" i="3"/>
  <c r="AF101" i="3"/>
  <c r="AK93" i="3"/>
  <c r="AF93" i="3"/>
  <c r="AK89" i="3"/>
  <c r="AF89" i="3"/>
  <c r="AK84" i="3"/>
  <c r="AF84" i="3"/>
  <c r="AK61" i="3"/>
  <c r="AF61" i="3"/>
  <c r="AK54" i="3"/>
  <c r="AF54" i="3"/>
  <c r="AK48" i="3"/>
  <c r="AF48" i="3"/>
  <c r="AK34" i="3"/>
  <c r="AF34" i="3"/>
  <c r="AK33" i="3"/>
  <c r="AF33" i="3"/>
  <c r="AK18" i="3"/>
  <c r="AF18" i="3"/>
  <c r="AK17" i="3"/>
  <c r="AF17" i="3"/>
  <c r="AK16" i="3"/>
  <c r="AF16" i="3"/>
  <c r="AF20" i="3"/>
  <c r="AK20" i="3"/>
  <c r="AK12" i="3"/>
  <c r="AF12" i="3"/>
  <c r="AK10" i="3"/>
  <c r="AF10" i="3"/>
  <c r="AK74" i="3"/>
  <c r="AF74" i="3"/>
  <c r="AK73" i="3"/>
  <c r="AF73" i="3"/>
  <c r="AK72" i="3"/>
  <c r="AF72" i="3"/>
  <c r="AK71" i="3"/>
  <c r="AF71" i="3"/>
  <c r="AK70" i="3"/>
  <c r="AF70" i="3"/>
  <c r="AK69" i="3"/>
  <c r="AF69" i="3"/>
  <c r="AK66" i="3"/>
  <c r="AF66" i="3"/>
  <c r="AF21" i="3"/>
  <c r="AK21" i="3"/>
  <c r="AK141" i="3"/>
  <c r="AF141" i="3"/>
  <c r="AK140" i="3"/>
  <c r="AF140" i="3"/>
  <c r="AK139" i="3"/>
  <c r="AF139" i="3"/>
  <c r="AK138" i="3"/>
  <c r="AF138" i="3"/>
  <c r="AK137" i="3"/>
  <c r="AF137" i="3"/>
  <c r="AK136" i="3"/>
  <c r="AF136" i="3"/>
  <c r="AK135" i="3"/>
  <c r="AF135" i="3"/>
  <c r="AK134" i="3"/>
  <c r="AF134" i="3"/>
  <c r="AK133" i="3"/>
  <c r="AF133" i="3"/>
  <c r="AK132" i="3"/>
  <c r="AF132" i="3"/>
  <c r="AK131" i="3"/>
  <c r="AF131" i="3"/>
  <c r="AK130" i="3"/>
  <c r="AF130" i="3"/>
  <c r="AK129" i="3"/>
  <c r="AF129" i="3"/>
  <c r="AK162" i="3"/>
  <c r="AF162" i="3"/>
  <c r="AK160" i="3"/>
  <c r="AF160" i="3"/>
  <c r="AK159" i="3"/>
  <c r="AF159" i="3"/>
  <c r="AK158" i="3"/>
  <c r="AF158" i="3"/>
  <c r="AK156" i="3"/>
  <c r="AF156" i="3"/>
  <c r="AK155" i="3"/>
  <c r="AF155" i="3"/>
  <c r="AK154" i="3"/>
  <c r="AF154" i="3"/>
  <c r="AK182" i="3"/>
  <c r="AF182" i="3"/>
  <c r="AK181" i="3"/>
  <c r="AF181" i="3"/>
  <c r="AK180" i="3"/>
  <c r="AF180" i="3"/>
  <c r="AK179" i="3"/>
  <c r="AF179" i="3"/>
  <c r="AK178" i="3"/>
  <c r="AF178" i="3"/>
  <c r="AK176" i="3"/>
  <c r="AF176" i="3"/>
  <c r="AK175" i="3"/>
  <c r="AF175" i="3"/>
  <c r="AK174" i="3"/>
  <c r="AF174" i="3"/>
  <c r="AK173" i="3"/>
  <c r="AF173" i="3"/>
  <c r="AK172" i="3"/>
  <c r="AF172" i="3"/>
  <c r="AK171" i="3"/>
  <c r="AF171" i="3"/>
  <c r="AK170" i="3"/>
  <c r="AF170" i="3"/>
  <c r="AK169" i="3"/>
  <c r="AF169" i="3"/>
  <c r="AK168" i="3"/>
  <c r="AF168" i="3"/>
  <c r="AK167" i="3"/>
  <c r="AF167" i="3"/>
  <c r="AK166" i="3"/>
  <c r="AF166" i="3"/>
  <c r="AK165" i="3"/>
  <c r="AF165" i="3"/>
  <c r="AK164" i="3"/>
  <c r="AF164" i="3"/>
  <c r="AK210" i="3"/>
  <c r="AF210" i="3"/>
  <c r="AK209" i="3"/>
  <c r="AF209" i="3"/>
  <c r="AK208" i="3"/>
  <c r="AF208" i="3"/>
  <c r="AK207" i="3"/>
  <c r="AF207" i="3"/>
  <c r="AK206" i="3"/>
  <c r="AF206" i="3"/>
  <c r="AK205" i="3"/>
  <c r="AF205" i="3"/>
  <c r="AK204" i="3"/>
  <c r="AF204" i="3"/>
  <c r="AK203" i="3"/>
  <c r="AK202" i="3"/>
  <c r="AK201" i="3"/>
  <c r="S41" i="3" l="1"/>
  <c r="U41" i="3" s="1"/>
  <c r="V41" i="3" s="1"/>
  <c r="S9" i="3"/>
  <c r="U9" i="3" s="1"/>
  <c r="V9" i="3" s="1"/>
  <c r="S215" i="3" l="1"/>
  <c r="U215" i="3" s="1"/>
  <c r="V215" i="3" s="1"/>
  <c r="S199" i="3"/>
  <c r="U199" i="3" s="1"/>
  <c r="V199" i="3" s="1"/>
  <c r="S188" i="3"/>
  <c r="U188" i="3" s="1"/>
  <c r="V188" i="3" s="1"/>
  <c r="S187" i="3"/>
  <c r="U187" i="3" s="1"/>
  <c r="V187" i="3" s="1"/>
  <c r="S163" i="3"/>
  <c r="AK215" i="3"/>
  <c r="AF215" i="3"/>
  <c r="AK199" i="3"/>
  <c r="AF199" i="3"/>
  <c r="AK198" i="3"/>
  <c r="AF198" i="3"/>
  <c r="AK197" i="3"/>
  <c r="AF197" i="3"/>
  <c r="AK188" i="3"/>
  <c r="AF188" i="3"/>
  <c r="AK187" i="3"/>
  <c r="AF187" i="3"/>
  <c r="AK163" i="3"/>
  <c r="AF163" i="3"/>
  <c r="S152" i="3"/>
  <c r="U152" i="3" s="1"/>
  <c r="V152" i="3" s="1"/>
  <c r="S114" i="3"/>
  <c r="U114" i="3" s="1"/>
  <c r="V114" i="3" s="1"/>
  <c r="S102" i="3"/>
  <c r="U102" i="3" s="1"/>
  <c r="V102" i="3" s="1"/>
  <c r="S47" i="3"/>
  <c r="U47" i="3" s="1"/>
  <c r="V47" i="3" s="1"/>
  <c r="AF47" i="3"/>
  <c r="AK47" i="3"/>
  <c r="S49" i="3"/>
  <c r="T49" i="3"/>
  <c r="AF49" i="3"/>
  <c r="AK49" i="3"/>
  <c r="S220" i="3"/>
  <c r="U220" i="3" s="1"/>
  <c r="V220" i="3" s="1"/>
  <c r="S219" i="3"/>
  <c r="U219" i="3" s="1"/>
  <c r="V219" i="3" s="1"/>
  <c r="T213" i="3"/>
  <c r="S213" i="3"/>
  <c r="S212" i="3"/>
  <c r="U212" i="3" s="1"/>
  <c r="V212" i="3" s="1"/>
  <c r="S185" i="3"/>
  <c r="U185" i="3" s="1"/>
  <c r="V185" i="3" s="1"/>
  <c r="S184" i="3"/>
  <c r="U184" i="3" s="1"/>
  <c r="V184" i="3" s="1"/>
  <c r="S183" i="3"/>
  <c r="U183" i="3" s="1"/>
  <c r="V183" i="3" s="1"/>
  <c r="S128" i="3"/>
  <c r="U128" i="3" s="1"/>
  <c r="V128" i="3" s="1"/>
  <c r="S30" i="3"/>
  <c r="U30" i="3" s="1"/>
  <c r="V30" i="3" s="1"/>
  <c r="S211" i="3"/>
  <c r="U211" i="3" s="1"/>
  <c r="V211" i="3" s="1"/>
  <c r="T113" i="3"/>
  <c r="S113" i="3"/>
  <c r="U113" i="3" s="1"/>
  <c r="V113" i="3" s="1"/>
  <c r="S112" i="3"/>
  <c r="U112" i="3" s="1"/>
  <c r="V112" i="3" s="1"/>
  <c r="S111" i="3"/>
  <c r="U111" i="3" s="1"/>
  <c r="V111" i="3" s="1"/>
  <c r="S85" i="3"/>
  <c r="U85" i="3" s="1"/>
  <c r="V85" i="3" s="1"/>
  <c r="AK211" i="3"/>
  <c r="AF211" i="3"/>
  <c r="U49" i="3" l="1"/>
  <c r="V49" i="3" s="1"/>
  <c r="U213" i="3"/>
  <c r="V213" i="3" s="1"/>
  <c r="U163" i="3"/>
  <c r="V163" i="3" s="1"/>
  <c r="S95" i="3"/>
  <c r="U95" i="3" s="1"/>
  <c r="V95" i="3" s="1"/>
  <c r="S88" i="3"/>
  <c r="U88" i="3" s="1"/>
  <c r="V88" i="3" s="1"/>
  <c r="S56" i="3"/>
  <c r="U56" i="3" s="1"/>
  <c r="V56" i="3" s="1"/>
  <c r="S52" i="3"/>
  <c r="T52" i="3"/>
  <c r="AK220" i="3"/>
  <c r="AK219" i="3"/>
  <c r="AK217" i="3"/>
  <c r="AK216" i="3"/>
  <c r="AK213" i="3"/>
  <c r="AK212" i="3"/>
  <c r="AK196" i="3"/>
  <c r="AK195" i="3"/>
  <c r="AK193" i="3"/>
  <c r="AK190" i="3"/>
  <c r="AK189" i="3"/>
  <c r="AK186" i="3"/>
  <c r="AK185" i="3"/>
  <c r="AK184" i="3"/>
  <c r="AK183" i="3"/>
  <c r="AK153" i="3"/>
  <c r="AK152" i="3"/>
  <c r="AK151" i="3"/>
  <c r="AK149" i="3"/>
  <c r="AK148" i="3"/>
  <c r="AK146" i="3"/>
  <c r="AK145" i="3"/>
  <c r="AK143" i="3"/>
  <c r="AK142" i="3"/>
  <c r="AK128" i="3"/>
  <c r="AK127" i="3"/>
  <c r="AK126" i="3"/>
  <c r="AK124" i="3"/>
  <c r="AK123" i="3"/>
  <c r="AK122" i="3"/>
  <c r="AK121" i="3"/>
  <c r="AK118" i="3"/>
  <c r="AK117" i="3"/>
  <c r="AK116" i="3"/>
  <c r="AK115" i="3"/>
  <c r="AK114" i="3"/>
  <c r="AK113" i="3"/>
  <c r="AK112" i="3"/>
  <c r="AK111" i="3"/>
  <c r="AK109" i="3"/>
  <c r="AK107" i="3"/>
  <c r="AK106" i="3"/>
  <c r="AK102" i="3"/>
  <c r="AK100" i="3"/>
  <c r="AK98" i="3"/>
  <c r="AK97" i="3"/>
  <c r="AK96" i="3"/>
  <c r="AK95" i="3"/>
  <c r="AK94" i="3"/>
  <c r="AK92" i="3"/>
  <c r="AK91" i="3"/>
  <c r="AK88" i="3"/>
  <c r="AK87" i="3"/>
  <c r="AK85" i="3"/>
  <c r="AK78" i="3"/>
  <c r="AK76" i="3"/>
  <c r="AK75" i="3"/>
  <c r="AK65" i="3"/>
  <c r="AK64" i="3"/>
  <c r="AK63" i="3"/>
  <c r="AK58" i="3"/>
  <c r="AK56" i="3"/>
  <c r="AK53" i="3"/>
  <c r="AK52" i="3"/>
  <c r="AK50" i="3"/>
  <c r="AK45" i="3"/>
  <c r="AK43" i="3"/>
  <c r="AK42" i="3"/>
  <c r="AK41" i="3"/>
  <c r="AK40" i="3"/>
  <c r="AK35" i="3"/>
  <c r="AK32" i="3"/>
  <c r="AK30" i="3"/>
  <c r="AK26" i="3"/>
  <c r="AK24" i="3"/>
  <c r="AK23" i="3"/>
  <c r="AK15" i="3"/>
  <c r="AK14" i="3"/>
  <c r="AK13" i="3"/>
  <c r="AK9" i="3"/>
  <c r="AK7" i="3"/>
  <c r="S143" i="3"/>
  <c r="S142" i="3"/>
  <c r="U142" i="3" s="1"/>
  <c r="V142" i="3" s="1"/>
  <c r="U52" i="3" l="1"/>
  <c r="V52" i="3" s="1"/>
  <c r="U143" i="3"/>
  <c r="V143" i="3" s="1"/>
  <c r="T107" i="3"/>
  <c r="S107" i="3"/>
  <c r="S75" i="3"/>
  <c r="U75" i="3" s="1"/>
  <c r="V75" i="3" s="1"/>
  <c r="S58" i="3"/>
  <c r="U58" i="3" s="1"/>
  <c r="V58" i="3" s="1"/>
  <c r="T50" i="3"/>
  <c r="S50" i="3"/>
  <c r="S24" i="3"/>
  <c r="U24" i="3" s="1"/>
  <c r="V24" i="3" s="1"/>
  <c r="S15" i="3"/>
  <c r="U15" i="3" s="1"/>
  <c r="V15" i="3" s="1"/>
  <c r="T13" i="3"/>
  <c r="S13" i="3"/>
  <c r="U13" i="3" l="1"/>
  <c r="V13" i="3" s="1"/>
  <c r="U50" i="3"/>
  <c r="V50" i="3" s="1"/>
  <c r="U107" i="3"/>
  <c r="V107" i="3" s="1"/>
  <c r="AF7" i="3"/>
  <c r="AF9" i="3"/>
  <c r="AF13" i="3"/>
  <c r="AF14" i="3"/>
  <c r="AF15" i="3"/>
  <c r="AF23" i="3"/>
  <c r="AF24" i="3"/>
  <c r="AF26" i="3"/>
  <c r="AF30" i="3"/>
  <c r="AF32" i="3"/>
  <c r="AF35" i="3"/>
  <c r="AF40" i="3"/>
  <c r="AF41" i="3"/>
  <c r="AF42" i="3"/>
  <c r="AF43" i="3"/>
  <c r="AF45" i="3"/>
  <c r="AF50" i="3"/>
  <c r="AF52" i="3"/>
  <c r="AF53" i="3"/>
  <c r="AF56" i="3"/>
  <c r="AF58" i="3"/>
  <c r="AF63" i="3"/>
  <c r="AF64" i="3"/>
  <c r="AF65" i="3"/>
  <c r="AF75" i="3"/>
  <c r="AF76" i="3"/>
  <c r="AF78" i="3"/>
  <c r="AF85" i="3"/>
  <c r="AF87" i="3"/>
  <c r="AF88" i="3"/>
  <c r="AF91" i="3"/>
  <c r="AF92" i="3"/>
  <c r="AF94" i="3"/>
  <c r="AF95" i="3"/>
  <c r="AF96" i="3"/>
  <c r="AF97" i="3"/>
  <c r="AF98" i="3"/>
  <c r="AF100" i="3"/>
  <c r="AF102" i="3"/>
  <c r="AF106" i="3"/>
  <c r="AF107" i="3"/>
  <c r="AF109" i="3"/>
  <c r="AF111" i="3"/>
  <c r="AF112" i="3"/>
  <c r="AF113" i="3"/>
  <c r="AF114" i="3"/>
  <c r="AF115" i="3"/>
  <c r="AF116" i="3"/>
  <c r="AF117" i="3"/>
  <c r="AF118" i="3"/>
  <c r="AF121" i="3"/>
  <c r="AF122" i="3"/>
  <c r="AF123" i="3"/>
  <c r="AF124" i="3"/>
  <c r="AF126" i="3"/>
  <c r="AF127" i="3"/>
  <c r="AF128" i="3"/>
  <c r="AF142" i="3"/>
  <c r="AF143" i="3"/>
  <c r="AF145" i="3"/>
  <c r="AF146" i="3"/>
  <c r="AF148" i="3"/>
  <c r="AF149" i="3"/>
  <c r="AF151" i="3"/>
  <c r="AF152" i="3"/>
  <c r="AF153" i="3"/>
  <c r="AF183" i="3"/>
  <c r="AF184" i="3"/>
  <c r="AF185" i="3"/>
  <c r="AF186" i="3"/>
  <c r="AF189" i="3"/>
  <c r="AF190" i="3"/>
  <c r="AF193" i="3"/>
  <c r="AF195" i="3"/>
  <c r="AF196" i="3"/>
  <c r="AF212" i="3"/>
  <c r="AF213" i="3"/>
  <c r="AF216" i="3"/>
  <c r="AF217" i="3"/>
  <c r="AF219" i="3"/>
  <c r="AF220" i="3"/>
</calcChain>
</file>

<file path=xl/comments1.xml><?xml version="1.0" encoding="utf-8"?>
<comments xmlns="http://schemas.openxmlformats.org/spreadsheetml/2006/main">
  <authors>
    <author>오조은</author>
    <author>OJE</author>
  </authors>
  <commentList>
    <comment ref="E186" authorId="0">
      <text>
        <r>
          <rPr>
            <b/>
            <sz val="9"/>
            <color indexed="81"/>
            <rFont val="돋움"/>
            <family val="3"/>
            <charset val="129"/>
          </rPr>
          <t>확장공시</t>
        </r>
        <r>
          <rPr>
            <b/>
            <sz val="9"/>
            <color indexed="81"/>
            <rFont val="Tahoma"/>
            <family val="2"/>
          </rPr>
          <t xml:space="preserve"> -&gt; </t>
        </r>
        <r>
          <rPr>
            <b/>
            <sz val="9"/>
            <color indexed="81"/>
            <rFont val="돋움"/>
            <family val="3"/>
            <charset val="129"/>
          </rPr>
          <t>기본공시로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(4.23.)</t>
        </r>
      </text>
    </comment>
    <comment ref="E194" authorId="1">
      <text>
        <r>
          <rPr>
            <b/>
            <sz val="9"/>
            <color indexed="81"/>
            <rFont val="돋움"/>
            <family val="3"/>
            <charset val="129"/>
          </rPr>
          <t>확장공시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진행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확정</t>
        </r>
        <r>
          <rPr>
            <b/>
            <sz val="9"/>
            <color indexed="81"/>
            <rFont val="Tahoma"/>
            <family val="2"/>
          </rPr>
          <t xml:space="preserve">(7.21.)
</t>
        </r>
      </text>
    </comment>
  </commentList>
</comments>
</file>

<file path=xl/comments2.xml><?xml version="1.0" encoding="utf-8"?>
<comments xmlns="http://schemas.openxmlformats.org/spreadsheetml/2006/main">
  <authors>
    <author>사업화팀7</author>
    <author>오조은</author>
  </authors>
  <commentList>
    <comment ref="AE2" authorId="0">
      <text>
        <r>
          <rPr>
            <b/>
            <sz val="9"/>
            <color indexed="81"/>
            <rFont val="돋움"/>
            <family val="3"/>
            <charset val="129"/>
          </rPr>
          <t>사업화팀</t>
        </r>
        <r>
          <rPr>
            <b/>
            <sz val="9"/>
            <color indexed="81"/>
            <rFont val="Tahoma"/>
            <family val="2"/>
          </rPr>
          <t>7: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부처형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포함
</t>
        </r>
      </text>
    </comment>
    <comment ref="AH2" authorId="0">
      <text>
        <r>
          <rPr>
            <b/>
            <sz val="9"/>
            <color indexed="81"/>
            <rFont val="돋움"/>
            <family val="3"/>
            <charset val="129"/>
          </rPr>
          <t>사업화팀</t>
        </r>
        <r>
          <rPr>
            <b/>
            <sz val="9"/>
            <color indexed="81"/>
            <rFont val="Tahoma"/>
            <family val="2"/>
          </rPr>
          <t>7:</t>
        </r>
        <r>
          <rPr>
            <sz val="9"/>
            <color indexed="81"/>
            <rFont val="Tahoma"/>
            <family val="2"/>
          </rPr>
          <t xml:space="preserve">
1. </t>
        </r>
        <r>
          <rPr>
            <sz val="9"/>
            <color indexed="81"/>
            <rFont val="돋움"/>
            <family val="3"/>
            <charset val="129"/>
          </rPr>
          <t xml:space="preserve">보호작업장
</t>
        </r>
        <r>
          <rPr>
            <sz val="9"/>
            <color indexed="81"/>
            <rFont val="Tahoma"/>
            <family val="2"/>
          </rPr>
          <t xml:space="preserve">2. </t>
        </r>
        <r>
          <rPr>
            <sz val="9"/>
            <color indexed="81"/>
            <rFont val="돋움"/>
            <family val="3"/>
            <charset val="129"/>
          </rPr>
          <t xml:space="preserve">근로작업장
</t>
        </r>
        <r>
          <rPr>
            <sz val="9"/>
            <color indexed="81"/>
            <rFont val="Tahoma"/>
            <family val="2"/>
          </rPr>
          <t xml:space="preserve">3. </t>
        </r>
        <r>
          <rPr>
            <sz val="9"/>
            <color indexed="81"/>
            <rFont val="돋움"/>
            <family val="3"/>
            <charset val="129"/>
          </rPr>
          <t>자회사형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표준사업장
</t>
        </r>
        <r>
          <rPr>
            <sz val="9"/>
            <color indexed="81"/>
            <rFont val="Tahoma"/>
            <family val="2"/>
          </rPr>
          <t xml:space="preserve">4. </t>
        </r>
        <r>
          <rPr>
            <sz val="9"/>
            <color indexed="81"/>
            <rFont val="돋움"/>
            <family val="3"/>
            <charset val="129"/>
          </rPr>
          <t xml:space="preserve">표준사업장
</t>
        </r>
        <r>
          <rPr>
            <sz val="9"/>
            <color indexed="81"/>
            <rFont val="Tahoma"/>
            <family val="2"/>
          </rPr>
          <t xml:space="preserve">5. </t>
        </r>
        <r>
          <rPr>
            <sz val="9"/>
            <color indexed="81"/>
            <rFont val="돋움"/>
            <family val="3"/>
            <charset val="129"/>
          </rPr>
          <t xml:space="preserve">장애인기업
</t>
        </r>
      </text>
    </comment>
    <comment ref="B155" authorId="1">
      <text>
        <r>
          <rPr>
            <b/>
            <sz val="9"/>
            <color indexed="81"/>
            <rFont val="돋움"/>
            <family val="3"/>
            <charset val="129"/>
          </rPr>
          <t>확장공시</t>
        </r>
        <r>
          <rPr>
            <b/>
            <sz val="9"/>
            <color indexed="81"/>
            <rFont val="Tahoma"/>
            <family val="2"/>
          </rPr>
          <t xml:space="preserve"> -&gt; </t>
        </r>
        <r>
          <rPr>
            <b/>
            <sz val="9"/>
            <color indexed="81"/>
            <rFont val="돋움"/>
            <family val="3"/>
            <charset val="129"/>
          </rPr>
          <t>기본공시로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(4.23.)</t>
        </r>
      </text>
    </comment>
  </commentList>
</comments>
</file>

<file path=xl/sharedStrings.xml><?xml version="1.0" encoding="utf-8"?>
<sst xmlns="http://schemas.openxmlformats.org/spreadsheetml/2006/main" count="5589" uniqueCount="2775">
  <si>
    <t>연번</t>
    <phoneticPr fontId="1" type="noConversion"/>
  </si>
  <si>
    <t>지역</t>
  </si>
  <si>
    <t>인증번호</t>
  </si>
  <si>
    <t>기관명</t>
  </si>
  <si>
    <t>서울</t>
  </si>
  <si>
    <t>경기</t>
  </si>
  <si>
    <t>제2007-028호</t>
  </si>
  <si>
    <t>㈜에코그린</t>
  </si>
  <si>
    <t>경남</t>
  </si>
  <si>
    <t>제2007-037호</t>
  </si>
  <si>
    <t>대전</t>
  </si>
  <si>
    <t>대구</t>
  </si>
  <si>
    <t>제2008-013호</t>
  </si>
  <si>
    <t>제2008-031호</t>
  </si>
  <si>
    <t>경북</t>
  </si>
  <si>
    <t>제2008-041호</t>
  </si>
  <si>
    <t>사회복지법인유은복지재단나눔공동체</t>
  </si>
  <si>
    <t>광주</t>
  </si>
  <si>
    <t>제2008-042호</t>
  </si>
  <si>
    <t>씨튼장애인직업재활센터</t>
  </si>
  <si>
    <t>전남</t>
  </si>
  <si>
    <t>충북</t>
  </si>
  <si>
    <t>인천</t>
  </si>
  <si>
    <t>제2008-078호</t>
  </si>
  <si>
    <t>행복도시락주식회사</t>
  </si>
  <si>
    <t>전북</t>
  </si>
  <si>
    <t>제2008-103호</t>
  </si>
  <si>
    <t>㈜페어트레이드코리아</t>
  </si>
  <si>
    <t>강원</t>
  </si>
  <si>
    <t>제2008-124호</t>
  </si>
  <si>
    <t>유한회사정선재활용센타</t>
  </si>
  <si>
    <t>제2009-012호</t>
  </si>
  <si>
    <t>주식회사행복한일터</t>
  </si>
  <si>
    <t>제2009-043호</t>
  </si>
  <si>
    <t>주식회사서구웰푸드</t>
  </si>
  <si>
    <t>제2009-044호</t>
  </si>
  <si>
    <t>제2009-052호</t>
  </si>
  <si>
    <t>사회복지법인 노인낙원 효도사업단</t>
  </si>
  <si>
    <t>부산</t>
  </si>
  <si>
    <t>제2009-065호</t>
  </si>
  <si>
    <t>사회복지법인 성요셉복지재단 성요셉직업재활센터</t>
  </si>
  <si>
    <t>제2010-072호</t>
  </si>
  <si>
    <t>㈜심원테크</t>
  </si>
  <si>
    <t>울산</t>
  </si>
  <si>
    <t>제2010-102호</t>
  </si>
  <si>
    <t>㈜드림앤해피워크</t>
  </si>
  <si>
    <t>제2010-107호</t>
  </si>
  <si>
    <t>동그라미플러스</t>
  </si>
  <si>
    <t>제2010-152호</t>
  </si>
  <si>
    <t>(주)크린인천</t>
  </si>
  <si>
    <t>제2010-169호</t>
  </si>
  <si>
    <t>주식회사 청코리아</t>
  </si>
  <si>
    <t>제2010-212호</t>
  </si>
  <si>
    <t>정부물품재활용(주)</t>
  </si>
  <si>
    <t>제2011-077호</t>
  </si>
  <si>
    <t>주식회사 온케어구리</t>
  </si>
  <si>
    <t>제2011-101호</t>
  </si>
  <si>
    <t>충남</t>
  </si>
  <si>
    <t>제2012-011호</t>
  </si>
  <si>
    <t>제2012-024호</t>
  </si>
  <si>
    <t>제2012-038호</t>
  </si>
  <si>
    <t>㈜풀내음</t>
  </si>
  <si>
    <t>제2012-079호</t>
  </si>
  <si>
    <t>(주)동신이향</t>
  </si>
  <si>
    <t>제2013-047호</t>
  </si>
  <si>
    <t>제2013-048호</t>
  </si>
  <si>
    <t>제2013-066호</t>
  </si>
  <si>
    <t>일자리제공형</t>
  </si>
  <si>
    <t>혼합형</t>
  </si>
  <si>
    <t>사회적목적
 실현 유형</t>
  </si>
  <si>
    <t>취약계층</t>
    <phoneticPr fontId="1" type="noConversion"/>
  </si>
  <si>
    <t>전체</t>
    <phoneticPr fontId="1" type="noConversion"/>
  </si>
  <si>
    <t>비율</t>
    <phoneticPr fontId="1" type="noConversion"/>
  </si>
  <si>
    <t>제주</t>
  </si>
  <si>
    <t>제2007-046호</t>
  </si>
  <si>
    <t>제2007-054호</t>
  </si>
  <si>
    <t>제2007-055호</t>
  </si>
  <si>
    <t>㈜두레환경</t>
  </si>
  <si>
    <t>제2008-004호</t>
  </si>
  <si>
    <t>제2008-025호</t>
  </si>
  <si>
    <t>티팟㈜</t>
  </si>
  <si>
    <t>제2008-028호</t>
  </si>
  <si>
    <t>사회적기업 노란들판 유한회사</t>
  </si>
  <si>
    <t>제2008-040호</t>
  </si>
  <si>
    <t>㈜제일산업</t>
  </si>
  <si>
    <t>제2008-050호</t>
  </si>
  <si>
    <t>(주)휴먼케어</t>
  </si>
  <si>
    <t>제2008-094호</t>
  </si>
  <si>
    <t>유한회사행복한밥상</t>
  </si>
  <si>
    <t>제2008-145호</t>
  </si>
  <si>
    <t>㈜빛고을건설</t>
  </si>
  <si>
    <t>제2009-023호</t>
  </si>
  <si>
    <t>제2009-038호</t>
  </si>
  <si>
    <t>주식회사성동돌봄센터</t>
  </si>
  <si>
    <t>제2009-051호</t>
  </si>
  <si>
    <t>주식회사두레마을</t>
  </si>
  <si>
    <t>제2009-062호</t>
  </si>
  <si>
    <t>유한회사 김해늘푸른사람들</t>
  </si>
  <si>
    <t>제2009-076호</t>
  </si>
  <si>
    <t>주식회사 사회적기업 그린터치</t>
  </si>
  <si>
    <t>제2010-020호</t>
  </si>
  <si>
    <t>제2010-031호</t>
  </si>
  <si>
    <t>씨투넷㈜</t>
  </si>
  <si>
    <t>제2010-055호</t>
  </si>
  <si>
    <t>(유)아름다운환경</t>
  </si>
  <si>
    <t>제2010-061호</t>
  </si>
  <si>
    <t>㈜천안돌봄사회서비스센터</t>
  </si>
  <si>
    <t>제2010-127호</t>
  </si>
  <si>
    <t>제2010-183호</t>
  </si>
  <si>
    <t>제2011-007호</t>
  </si>
  <si>
    <t>㈜공주돌봄</t>
  </si>
  <si>
    <t>제2011-009호</t>
  </si>
  <si>
    <t>사단법인 사람과사람</t>
  </si>
  <si>
    <t>제2011-052호</t>
  </si>
  <si>
    <t>제2011-063호</t>
  </si>
  <si>
    <t>㈜대화</t>
  </si>
  <si>
    <t>제2011-086호</t>
  </si>
  <si>
    <t>주식회사 나눔하우징</t>
  </si>
  <si>
    <t>사회복지법인 희망세상 희망세상보호작업장</t>
  </si>
  <si>
    <t>제2011-128호</t>
  </si>
  <si>
    <t>제2012-030호</t>
  </si>
  <si>
    <t>사회복지법인 행복한사람들 행복드림스</t>
  </si>
  <si>
    <t>제2012-034호</t>
  </si>
  <si>
    <t>유한회사 통영늘푸른사람들</t>
  </si>
  <si>
    <t>제2012-044호</t>
  </si>
  <si>
    <t>㈜희망하우징</t>
  </si>
  <si>
    <t>제2012-045호</t>
  </si>
  <si>
    <t>주식회사 피플크린</t>
  </si>
  <si>
    <t>제2012-054호</t>
  </si>
  <si>
    <t>㈜사과나무</t>
  </si>
  <si>
    <t>제2012-062호</t>
  </si>
  <si>
    <t>홍성유기농영농조합법인</t>
  </si>
  <si>
    <t>제2012-063호</t>
  </si>
  <si>
    <t>㈜즐거운밥상</t>
  </si>
  <si>
    <t>제2012-078호</t>
  </si>
  <si>
    <t>(주)워킹맘가사지원센터</t>
  </si>
  <si>
    <t>제2013-041호</t>
  </si>
  <si>
    <t>제2013-063호</t>
  </si>
  <si>
    <t>제2013-085호</t>
  </si>
  <si>
    <t>유한회사 인제베이커리</t>
  </si>
  <si>
    <t>제2013-086호</t>
  </si>
  <si>
    <t>제2013-091호</t>
  </si>
  <si>
    <t>제2013-207호</t>
  </si>
  <si>
    <t>사단법인 부신정회 바다의향기</t>
  </si>
  <si>
    <t>작업활동센타일배움터</t>
  </si>
  <si>
    <t>기타형</t>
  </si>
  <si>
    <t>취약계층
근로자수</t>
    <phoneticPr fontId="1" type="noConversion"/>
  </si>
  <si>
    <t>전체
근로자수</t>
    <phoneticPr fontId="1" type="noConversion"/>
  </si>
  <si>
    <t>일반인
근로자수</t>
    <phoneticPr fontId="1" type="noConversion"/>
  </si>
  <si>
    <t>일반인
근로시간</t>
    <phoneticPr fontId="1" type="noConversion"/>
  </si>
  <si>
    <t>일반인</t>
    <phoneticPr fontId="1" type="noConversion"/>
  </si>
  <si>
    <t>재무현황</t>
    <phoneticPr fontId="1" type="noConversion"/>
  </si>
  <si>
    <t>매출액</t>
    <phoneticPr fontId="1" type="noConversion"/>
  </si>
  <si>
    <t>영업이익</t>
    <phoneticPr fontId="1" type="noConversion"/>
  </si>
  <si>
    <t>당기순이익</t>
    <phoneticPr fontId="1" type="noConversion"/>
  </si>
  <si>
    <t>전체근로자
임금</t>
    <phoneticPr fontId="1" type="noConversion"/>
  </si>
  <si>
    <t>취약계층
근로시간</t>
    <phoneticPr fontId="1" type="noConversion"/>
  </si>
  <si>
    <t>사회서비스
현황</t>
    <phoneticPr fontId="1" type="noConversion"/>
  </si>
  <si>
    <t>정부지원
_일자리창출사업
_금액(천원)</t>
    <phoneticPr fontId="1" type="noConversion"/>
  </si>
  <si>
    <t>정부지원
_전문인력
_금액(천원)</t>
    <phoneticPr fontId="1" type="noConversion"/>
  </si>
  <si>
    <t>정부지원
_사업개발비
_금액(천원)</t>
    <phoneticPr fontId="1" type="noConversion"/>
  </si>
  <si>
    <t>정부지원
_사회보험료
_금액(천원)</t>
    <phoneticPr fontId="1" type="noConversion"/>
  </si>
  <si>
    <t>정부지원
_기타
_금액(천원)</t>
    <phoneticPr fontId="1" type="noConversion"/>
  </si>
  <si>
    <t>정부지원
_총계
_금액(천원)</t>
    <phoneticPr fontId="1" type="noConversion"/>
  </si>
  <si>
    <t>기업후원
_금액(천원)</t>
    <phoneticPr fontId="1" type="noConversion"/>
  </si>
  <si>
    <t>모기관지원
_금액(천원)</t>
    <phoneticPr fontId="1" type="noConversion"/>
  </si>
  <si>
    <t>일반기부
_금액(천원)</t>
    <phoneticPr fontId="1" type="noConversion"/>
  </si>
  <si>
    <t>기타
_금액(천원)</t>
    <phoneticPr fontId="1" type="noConversion"/>
  </si>
  <si>
    <t>영업외수익
_총계
_금액(천원)</t>
    <phoneticPr fontId="1" type="noConversion"/>
  </si>
  <si>
    <t>취약계층 임금
(천원)</t>
    <phoneticPr fontId="1" type="noConversion"/>
  </si>
  <si>
    <t>일반인
임금</t>
    <phoneticPr fontId="1" type="noConversion"/>
  </si>
  <si>
    <t>전체 근로자
근로시간</t>
    <phoneticPr fontId="1" type="noConversion"/>
  </si>
  <si>
    <t>(사)장애우권익문제연구소 리드릭</t>
    <phoneticPr fontId="1" type="noConversion"/>
  </si>
  <si>
    <t>민들레의료복지 사회적협동조합</t>
    <phoneticPr fontId="1" type="noConversion"/>
  </si>
  <si>
    <t>서울의료복지 사회적협동조합</t>
    <phoneticPr fontId="1" type="noConversion"/>
  </si>
  <si>
    <t>사단법인 농촌복지센터</t>
    <phoneticPr fontId="1" type="noConversion"/>
  </si>
  <si>
    <t>세종</t>
    <phoneticPr fontId="1" type="noConversion"/>
  </si>
  <si>
    <t>(사)행복을나누는사람들 행복한동행사업단</t>
    <phoneticPr fontId="1" type="noConversion"/>
  </si>
  <si>
    <t>주식회사 놀이나무</t>
    <phoneticPr fontId="1" type="noConversion"/>
  </si>
  <si>
    <t>꿈꾸는씨어터㈜</t>
    <phoneticPr fontId="1" type="noConversion"/>
  </si>
  <si>
    <t>사단법인 틔움복지재단</t>
    <phoneticPr fontId="1" type="noConversion"/>
  </si>
  <si>
    <t>㈜두성시스템</t>
    <phoneticPr fontId="1" type="noConversion"/>
  </si>
  <si>
    <t xml:space="preserve"> 미디토리협동조합</t>
    <phoneticPr fontId="1" type="noConversion"/>
  </si>
  <si>
    <t>시흥희망의료복지 사회적협동조합</t>
    <phoneticPr fontId="1" type="noConversion"/>
  </si>
  <si>
    <t>경기</t>
    <phoneticPr fontId="1" type="noConversion"/>
  </si>
  <si>
    <t>제2012-106호</t>
    <phoneticPr fontId="1" type="noConversion"/>
  </si>
  <si>
    <t>㈜크린서비스청</t>
    <phoneticPr fontId="1" type="noConversion"/>
  </si>
  <si>
    <t>인천</t>
    <phoneticPr fontId="1" type="noConversion"/>
  </si>
  <si>
    <t>제2012-109호</t>
    <phoneticPr fontId="1" type="noConversion"/>
  </si>
  <si>
    <t>주식회사 우리청년사업단</t>
    <phoneticPr fontId="1" type="noConversion"/>
  </si>
  <si>
    <t>제2013-012호</t>
    <phoneticPr fontId="1" type="noConversion"/>
  </si>
  <si>
    <t>주식회사 비비컴퍼니</t>
    <phoneticPr fontId="1" type="noConversion"/>
  </si>
  <si>
    <t>제2013-013호</t>
    <phoneticPr fontId="1" type="noConversion"/>
  </si>
  <si>
    <t>사단법인 아리수</t>
    <phoneticPr fontId="1" type="noConversion"/>
  </si>
  <si>
    <t>대구</t>
    <phoneticPr fontId="1" type="noConversion"/>
  </si>
  <si>
    <t>하남크린 주식회사</t>
    <phoneticPr fontId="1" type="noConversion"/>
  </si>
  <si>
    <t>영농조합법인 드림캐처</t>
    <phoneticPr fontId="1" type="noConversion"/>
  </si>
  <si>
    <t>사단법인 전국독서새물결모임</t>
    <phoneticPr fontId="1" type="noConversion"/>
  </si>
  <si>
    <t>농업회사법인 예담모시송편 주식회사</t>
    <phoneticPr fontId="1" type="noConversion"/>
  </si>
  <si>
    <t>서울</t>
    <phoneticPr fontId="1" type="noConversion"/>
  </si>
  <si>
    <t>(주)조은프로소싱</t>
    <phoneticPr fontId="1" type="noConversion"/>
  </si>
  <si>
    <t>경남</t>
    <phoneticPr fontId="1" type="noConversion"/>
  </si>
  <si>
    <t>주식회사 커스프</t>
    <phoneticPr fontId="1" type="noConversion"/>
  </si>
  <si>
    <t>충남</t>
    <phoneticPr fontId="1" type="noConversion"/>
  </si>
  <si>
    <t>더부러주식회사</t>
    <phoneticPr fontId="1" type="noConversion"/>
  </si>
  <si>
    <t>대전</t>
    <phoneticPr fontId="1" type="noConversion"/>
  </si>
  <si>
    <t>제2013-120호</t>
    <phoneticPr fontId="1" type="noConversion"/>
  </si>
  <si>
    <t>사단법인 마당극패 우금치</t>
    <phoneticPr fontId="1" type="noConversion"/>
  </si>
  <si>
    <t>제2013-123호</t>
    <phoneticPr fontId="1" type="noConversion"/>
  </si>
  <si>
    <t>주식회사 새암</t>
    <phoneticPr fontId="1" type="noConversion"/>
  </si>
  <si>
    <t>울산</t>
    <phoneticPr fontId="1" type="noConversion"/>
  </si>
  <si>
    <t>제2013-128호</t>
    <phoneticPr fontId="1" type="noConversion"/>
  </si>
  <si>
    <t>주식회사 노인사업지원단</t>
    <phoneticPr fontId="1" type="noConversion"/>
  </si>
  <si>
    <t>제2013-136호</t>
    <phoneticPr fontId="1" type="noConversion"/>
  </si>
  <si>
    <t xml:space="preserve">㈜미항주거복지센터 </t>
    <phoneticPr fontId="1" type="noConversion"/>
  </si>
  <si>
    <t>제2013-138호</t>
    <phoneticPr fontId="1" type="noConversion"/>
  </si>
  <si>
    <t>가온누리주식회사</t>
    <phoneticPr fontId="1" type="noConversion"/>
  </si>
  <si>
    <t>제2013-139호</t>
    <phoneticPr fontId="1" type="noConversion"/>
  </si>
  <si>
    <t>농업회사법인 농터㈜</t>
    <phoneticPr fontId="1" type="noConversion"/>
  </si>
  <si>
    <t>제2013-145호</t>
    <phoneticPr fontId="1" type="noConversion"/>
  </si>
  <si>
    <t>전통예술단 혼</t>
    <phoneticPr fontId="1" type="noConversion"/>
  </si>
  <si>
    <t>충북</t>
    <phoneticPr fontId="1" type="noConversion"/>
  </si>
  <si>
    <t>제2013-148호</t>
    <phoneticPr fontId="1" type="noConversion"/>
  </si>
  <si>
    <t>흙사랑영농조합법인</t>
    <phoneticPr fontId="1" type="noConversion"/>
  </si>
  <si>
    <t>제2013-150호</t>
    <phoneticPr fontId="1" type="noConversion"/>
  </si>
  <si>
    <t>초록마당영농조합법인</t>
    <phoneticPr fontId="1" type="noConversion"/>
  </si>
  <si>
    <t>제2013-151호</t>
    <phoneticPr fontId="1" type="noConversion"/>
  </si>
  <si>
    <t>다사리장애인자립생활센터 사업단 사람플러스</t>
    <phoneticPr fontId="1" type="noConversion"/>
  </si>
  <si>
    <t>제2013-153호</t>
    <phoneticPr fontId="1" type="noConversion"/>
  </si>
  <si>
    <t>주식회사 청화팜</t>
    <phoneticPr fontId="1" type="noConversion"/>
  </si>
  <si>
    <t>부산</t>
    <phoneticPr fontId="1" type="noConversion"/>
  </si>
  <si>
    <t>제2013-181호</t>
    <phoneticPr fontId="1" type="noConversion"/>
  </si>
  <si>
    <t>주식회사 비오비</t>
    <phoneticPr fontId="1" type="noConversion"/>
  </si>
  <si>
    <t>제2013-182호</t>
    <phoneticPr fontId="1" type="noConversion"/>
  </si>
  <si>
    <t>주식회사 거름</t>
    <phoneticPr fontId="1" type="noConversion"/>
  </si>
  <si>
    <t>제2013-191호</t>
    <phoneticPr fontId="1" type="noConversion"/>
  </si>
  <si>
    <t>(주)에코바이오</t>
    <phoneticPr fontId="1" type="noConversion"/>
  </si>
  <si>
    <t>제2013-193호</t>
    <phoneticPr fontId="1" type="noConversion"/>
  </si>
  <si>
    <t>주식회사 이디엠아이</t>
    <phoneticPr fontId="1" type="noConversion"/>
  </si>
  <si>
    <t>제2013-199호</t>
    <phoneticPr fontId="1" type="noConversion"/>
  </si>
  <si>
    <t>주식회사 지오디자인</t>
    <phoneticPr fontId="1" type="noConversion"/>
  </si>
  <si>
    <t>제2013-201호</t>
    <phoneticPr fontId="1" type="noConversion"/>
  </si>
  <si>
    <t>사)영동군장애인협의회 
영동군장애인보호작업장</t>
    <phoneticPr fontId="1" type="noConversion"/>
  </si>
  <si>
    <t>제2013-208호</t>
    <phoneticPr fontId="1" type="noConversion"/>
  </si>
  <si>
    <t>(사)부산돌봄사회서비스센터</t>
    <phoneticPr fontId="1" type="noConversion"/>
  </si>
  <si>
    <t>제2013-210호</t>
    <phoneticPr fontId="1" type="noConversion"/>
  </si>
  <si>
    <t>주식회사 문화콩</t>
    <phoneticPr fontId="1" type="noConversion"/>
  </si>
  <si>
    <t>제2013-211호</t>
    <phoneticPr fontId="1" type="noConversion"/>
  </si>
  <si>
    <t>재단법인 울산행복한학교</t>
    <phoneticPr fontId="1" type="noConversion"/>
  </si>
  <si>
    <t>제2013-212호</t>
    <phoneticPr fontId="1" type="noConversion"/>
  </si>
  <si>
    <t>반딧불이 주식회사</t>
    <phoneticPr fontId="1" type="noConversion"/>
  </si>
  <si>
    <t>제2013-214호</t>
    <phoneticPr fontId="1" type="noConversion"/>
  </si>
  <si>
    <t>주식회사 오디에스다문화교육연구소</t>
    <phoneticPr fontId="1" type="noConversion"/>
  </si>
  <si>
    <t>경북</t>
    <phoneticPr fontId="1" type="noConversion"/>
  </si>
  <si>
    <t>제2013-216호</t>
    <phoneticPr fontId="1" type="noConversion"/>
  </si>
  <si>
    <t>사단법인 순흥초군농악보존회</t>
    <phoneticPr fontId="1" type="noConversion"/>
  </si>
  <si>
    <t>제2013-220호</t>
    <phoneticPr fontId="1" type="noConversion"/>
  </si>
  <si>
    <t>㈜오방색</t>
    <phoneticPr fontId="1" type="noConversion"/>
  </si>
  <si>
    <t>제2013-221호</t>
    <phoneticPr fontId="1" type="noConversion"/>
  </si>
  <si>
    <t>재단법인 행복한웹앤미디어</t>
    <phoneticPr fontId="1" type="noConversion"/>
  </si>
  <si>
    <t>제2013-222호</t>
    <phoneticPr fontId="1" type="noConversion"/>
  </si>
  <si>
    <t>주식회사 두레</t>
    <phoneticPr fontId="1" type="noConversion"/>
  </si>
  <si>
    <t>제2013-226호</t>
    <phoneticPr fontId="1" type="noConversion"/>
  </si>
  <si>
    <t>주식회사 참조은</t>
    <phoneticPr fontId="1" type="noConversion"/>
  </si>
  <si>
    <t>제2013-228호</t>
    <phoneticPr fontId="1" type="noConversion"/>
  </si>
  <si>
    <t>(주)해피참사랑</t>
    <phoneticPr fontId="1" type="noConversion"/>
  </si>
  <si>
    <t>제2013-239호</t>
    <phoneticPr fontId="1" type="noConversion"/>
  </si>
  <si>
    <t>(유한)늘푸른환경</t>
    <phoneticPr fontId="1" type="noConversion"/>
  </si>
  <si>
    <t>제2013-240호</t>
    <phoneticPr fontId="1" type="noConversion"/>
  </si>
  <si>
    <t>사회적협동조합 원주진로교육센터 새움</t>
    <phoneticPr fontId="1" type="noConversion"/>
  </si>
  <si>
    <t>제2013-242호</t>
    <phoneticPr fontId="1" type="noConversion"/>
  </si>
  <si>
    <t>사단법인 마포공동체라디오</t>
    <phoneticPr fontId="1" type="noConversion"/>
  </si>
  <si>
    <t>제2013-254호</t>
    <phoneticPr fontId="1" type="noConversion"/>
  </si>
  <si>
    <t xml:space="preserve">㈜아키테리어 금빛가람 </t>
    <phoneticPr fontId="1" type="noConversion"/>
  </si>
  <si>
    <t>제2014-001호</t>
    <phoneticPr fontId="1" type="noConversion"/>
  </si>
  <si>
    <t>주식회사 도담도담맘스클럽</t>
  </si>
  <si>
    <t>제2014-002호</t>
    <phoneticPr fontId="1" type="noConversion"/>
  </si>
  <si>
    <t>유한회사 늘푸른환경</t>
  </si>
  <si>
    <t>제2014-005호</t>
  </si>
  <si>
    <t>주식회사 만나</t>
  </si>
  <si>
    <t>제2014-007호</t>
  </si>
  <si>
    <t>㈜구츠</t>
    <phoneticPr fontId="1" type="noConversion"/>
  </si>
  <si>
    <t>제2014-010호</t>
  </si>
  <si>
    <t>전북</t>
    <phoneticPr fontId="1" type="noConversion"/>
  </si>
  <si>
    <t>제2014-041호</t>
  </si>
  <si>
    <t>농업회사법인 유기농비건 주식회사</t>
  </si>
  <si>
    <t>제2014-043호</t>
  </si>
  <si>
    <t>주식회사 희망나눔</t>
  </si>
  <si>
    <t>제2014-044호</t>
  </si>
  <si>
    <t>주식회사 나눔커뮤니케이션</t>
  </si>
  <si>
    <t>제2014-047호</t>
  </si>
  <si>
    <t>사회복지법인 자광재단
옥천군장애인보호작업장</t>
    <phoneticPr fontId="1" type="noConversion"/>
  </si>
  <si>
    <t>제2014-048호</t>
  </si>
  <si>
    <t>유한회사 새보금자리 인테리어</t>
  </si>
  <si>
    <t>제2014-049호</t>
  </si>
  <si>
    <t>유한회사 클린환경</t>
  </si>
  <si>
    <t>제2014-051호</t>
  </si>
  <si>
    <t>(주)다래월드</t>
  </si>
  <si>
    <t>제2014-056호</t>
  </si>
  <si>
    <t>사단법인 광주지적장애인복지협회 북구지부</t>
  </si>
  <si>
    <t>제2014-057호</t>
  </si>
  <si>
    <t>사단법인 빛소리오페라단</t>
  </si>
  <si>
    <t>제2014-059호</t>
  </si>
  <si>
    <t>환경문화연합</t>
  </si>
  <si>
    <t>제2014-073호</t>
  </si>
  <si>
    <t>주식회사 명하햇골</t>
  </si>
  <si>
    <t>제2014-078호</t>
  </si>
  <si>
    <t>주식회사 희웍스</t>
  </si>
  <si>
    <t>제2014-082호</t>
  </si>
  <si>
    <t>유한회사 햇살마을</t>
  </si>
  <si>
    <t>제2014-083호</t>
  </si>
  <si>
    <t>합명회사 참좋은식품</t>
    <phoneticPr fontId="1" type="noConversion"/>
  </si>
  <si>
    <t>제2014-087호</t>
  </si>
  <si>
    <t>유한회사 마루</t>
    <phoneticPr fontId="1" type="noConversion"/>
  </si>
  <si>
    <t>제2014-098호</t>
  </si>
  <si>
    <t>위즈온협동조합</t>
    <phoneticPr fontId="1" type="noConversion"/>
  </si>
  <si>
    <t>제2014-099호</t>
  </si>
  <si>
    <t>주식회사 대전충남생태연구소숲으로</t>
    <phoneticPr fontId="1" type="noConversion"/>
  </si>
  <si>
    <t>제2014-100호</t>
  </si>
  <si>
    <t>주식회사 러브아시아</t>
    <phoneticPr fontId="1" type="noConversion"/>
  </si>
  <si>
    <t>제2014-101호</t>
  </si>
  <si>
    <t>공연예술창작센터 예술창고</t>
    <phoneticPr fontId="1" type="noConversion"/>
  </si>
  <si>
    <t>제2014-104호</t>
  </si>
  <si>
    <t>주식회사 해피코리아</t>
  </si>
  <si>
    <t>제2014-121호</t>
  </si>
  <si>
    <t>농업회사법인 ㈜단양농특산</t>
    <phoneticPr fontId="1" type="noConversion"/>
  </si>
  <si>
    <t>제2014-122호</t>
  </si>
  <si>
    <t>㈜청주재활용센터</t>
    <phoneticPr fontId="1" type="noConversion"/>
  </si>
  <si>
    <t>제2014-125호</t>
  </si>
  <si>
    <t>사단법인음악만들기앙상블</t>
  </si>
  <si>
    <t>제2014-126호</t>
  </si>
  <si>
    <t>유한회사 런갯마당</t>
  </si>
  <si>
    <t>제2014-127호</t>
    <phoneticPr fontId="1" type="noConversion"/>
  </si>
  <si>
    <t>주식회사 참농</t>
  </si>
  <si>
    <t>제2014-130호</t>
    <phoneticPr fontId="1" type="noConversion"/>
  </si>
  <si>
    <t>주식회사 나눔피엔씨</t>
  </si>
  <si>
    <t>제2014-134호</t>
    <phoneticPr fontId="1" type="noConversion"/>
  </si>
  <si>
    <t>주식회사 에코맘의산골이유식 농업회사법인</t>
    <phoneticPr fontId="1" type="noConversion"/>
  </si>
  <si>
    <t>제2014-136호</t>
    <phoneticPr fontId="1" type="noConversion"/>
  </si>
  <si>
    <t>건화기업 ㈜</t>
  </si>
  <si>
    <t>제2014-137호</t>
    <phoneticPr fontId="1" type="noConversion"/>
  </si>
  <si>
    <t>㈜ 한글피움</t>
  </si>
  <si>
    <t>제2014-140호</t>
    <phoneticPr fontId="1" type="noConversion"/>
  </si>
  <si>
    <t>목원스마트스쿨 협동조합</t>
  </si>
  <si>
    <t>제2014-141호</t>
    <phoneticPr fontId="1" type="noConversion"/>
  </si>
  <si>
    <t>주식회사 복사꽃사람들</t>
  </si>
  <si>
    <t>제2014-158호</t>
    <phoneticPr fontId="1" type="noConversion"/>
  </si>
  <si>
    <t>만선영어조합법인</t>
  </si>
  <si>
    <t>제2014-159호</t>
    <phoneticPr fontId="1" type="noConversion"/>
  </si>
  <si>
    <t>사임당푸드 (영)</t>
  </si>
  <si>
    <t>제2014-161호</t>
    <phoneticPr fontId="1" type="noConversion"/>
  </si>
  <si>
    <t>전주의료소비자생활협동조합</t>
  </si>
  <si>
    <t>제2014-162호</t>
    <phoneticPr fontId="1" type="noConversion"/>
  </si>
  <si>
    <t>㈜깔끄미 하우스</t>
  </si>
  <si>
    <t>제2014-167호</t>
    <phoneticPr fontId="1" type="noConversion"/>
  </si>
  <si>
    <t>주식회사 나루</t>
  </si>
  <si>
    <t>제2014-168호</t>
    <phoneticPr fontId="1" type="noConversion"/>
  </si>
  <si>
    <t xml:space="preserve">주식회사 도산도방 </t>
  </si>
  <si>
    <t>제2014-169호</t>
  </si>
  <si>
    <t>속초법륜영농조합법인</t>
  </si>
  <si>
    <t>제2014-170호</t>
  </si>
  <si>
    <t>유한회사 메이딘</t>
  </si>
  <si>
    <t>제2014-173호</t>
  </si>
  <si>
    <t>주식회사 좋은아침</t>
  </si>
  <si>
    <t>제2014-179호</t>
  </si>
  <si>
    <t>㈜ 유즈드북</t>
  </si>
  <si>
    <t>제2014-181호</t>
  </si>
  <si>
    <t>사단법인 아름다운사람들복지회</t>
  </si>
  <si>
    <t>제2014-187호</t>
  </si>
  <si>
    <t>주식회사 둥지</t>
  </si>
  <si>
    <t>제2014-190호</t>
  </si>
  <si>
    <t>제2014-193호</t>
  </si>
  <si>
    <t>주식회사 아름교육</t>
  </si>
  <si>
    <t>제2014-195호</t>
  </si>
  <si>
    <t>충북문화유산지킴이</t>
  </si>
  <si>
    <t>제2014-196호</t>
  </si>
  <si>
    <t>행복한 하우징㈜</t>
  </si>
  <si>
    <t>제2014-197호</t>
    <phoneticPr fontId="1" type="noConversion"/>
  </si>
  <si>
    <t>강릉단오문화협동조합</t>
  </si>
  <si>
    <t>제2014-198호</t>
  </si>
  <si>
    <t>강원주거복지협동조합</t>
  </si>
  <si>
    <t>제2014-199호</t>
  </si>
  <si>
    <t>유한회사 커피누리</t>
  </si>
  <si>
    <t>제2014-200호</t>
  </si>
  <si>
    <t>㈜늘푸른환경</t>
  </si>
  <si>
    <t>제2014-203호</t>
  </si>
  <si>
    <t>안산팝스오케스트라</t>
  </si>
  <si>
    <t>제2014-221호</t>
  </si>
  <si>
    <t>㈜나우 (NAWOO)</t>
    <phoneticPr fontId="1" type="noConversion"/>
  </si>
  <si>
    <t>제2014-224호</t>
  </si>
  <si>
    <t>주식회사한국에코팜</t>
  </si>
  <si>
    <t>제2014-225호</t>
  </si>
  <si>
    <t>청도성수월마을영농조합법인</t>
  </si>
  <si>
    <t>제2014-226호</t>
  </si>
  <si>
    <t>푸드앤디자인협동조합</t>
  </si>
  <si>
    <t>제2014-231호</t>
  </si>
  <si>
    <t>농업회사법인 품앗이로컬푸드 주식회사</t>
  </si>
  <si>
    <t>제2014-241호</t>
  </si>
  <si>
    <t>㈜살림</t>
  </si>
  <si>
    <t>제2014-247호</t>
  </si>
  <si>
    <t>서틀러영농조합법인</t>
  </si>
  <si>
    <t>제2014-248호</t>
  </si>
  <si>
    <t>(유)중앙환경기업</t>
  </si>
  <si>
    <t>제2014-252호</t>
  </si>
  <si>
    <t>합굿마을문화생산자협동조합</t>
  </si>
  <si>
    <t>제2014-257호</t>
  </si>
  <si>
    <t>㈜나우리아이티</t>
  </si>
  <si>
    <t>제주특별자치도
 제2008-001호</t>
    <phoneticPr fontId="1" type="noConversion"/>
  </si>
  <si>
    <t>사회복지법인 평화의마을</t>
    <phoneticPr fontId="1" type="noConversion"/>
  </si>
  <si>
    <t>제주특별자치도
 제2008-005호</t>
    <phoneticPr fontId="1" type="noConversion"/>
  </si>
  <si>
    <t>제주</t>
    <phoneticPr fontId="1" type="noConversion"/>
  </si>
  <si>
    <t>제주특별자치도
 제2013-001호</t>
    <phoneticPr fontId="1" type="noConversion"/>
  </si>
  <si>
    <t>한라산성암영귤농원 영농조합법인</t>
    <phoneticPr fontId="1" type="noConversion"/>
  </si>
  <si>
    <t>제주특별자치도
 제2013-007호</t>
    <phoneticPr fontId="1" type="noConversion"/>
  </si>
  <si>
    <t>제주물마루된장학교 영농조합법인</t>
    <phoneticPr fontId="1" type="noConversion"/>
  </si>
  <si>
    <t>혼합형</t>
    <phoneticPr fontId="1" type="noConversion"/>
  </si>
  <si>
    <t>기타형</t>
    <phoneticPr fontId="1" type="noConversion"/>
  </si>
  <si>
    <t>일자리제공형</t>
    <phoneticPr fontId="1" type="noConversion"/>
  </si>
  <si>
    <t>사회서비스제공형</t>
    <phoneticPr fontId="1" type="noConversion"/>
  </si>
  <si>
    <t>지역사회공헌형</t>
    <phoneticPr fontId="1" type="noConversion"/>
  </si>
  <si>
    <t>지역사회공헌형</t>
  </si>
  <si>
    <t>주식회사 담채원</t>
    <phoneticPr fontId="1" type="noConversion"/>
  </si>
  <si>
    <t xml:space="preserve"> </t>
    <phoneticPr fontId="1" type="noConversion"/>
  </si>
  <si>
    <t>혼합형</t>
    <phoneticPr fontId="1" type="noConversion"/>
  </si>
  <si>
    <t>일자리제공형</t>
    <phoneticPr fontId="1" type="noConversion"/>
  </si>
  <si>
    <t xml:space="preserve"> </t>
    <phoneticPr fontId="1" type="noConversion"/>
  </si>
  <si>
    <t>기타형</t>
    <phoneticPr fontId="1" type="noConversion"/>
  </si>
  <si>
    <t>안성의료복지사회적협동조합</t>
    <phoneticPr fontId="1" type="noConversion"/>
  </si>
  <si>
    <t>사회서비스제공형</t>
    <phoneticPr fontId="1" type="noConversion"/>
  </si>
  <si>
    <t>주식회사 화진산업</t>
    <phoneticPr fontId="1" type="noConversion"/>
  </si>
  <si>
    <t>사단법인 가경복지센터</t>
    <phoneticPr fontId="1" type="noConversion"/>
  </si>
  <si>
    <t>일자리제공형</t>
    <phoneticPr fontId="1" type="noConversion"/>
  </si>
  <si>
    <t>광주</t>
    <phoneticPr fontId="1" type="noConversion"/>
  </si>
  <si>
    <t>제2012-122호</t>
    <phoneticPr fontId="1" type="noConversion"/>
  </si>
  <si>
    <t>사단법인문화예술협회서부지회</t>
    <phoneticPr fontId="1" type="noConversion"/>
  </si>
  <si>
    <t>대구</t>
    <phoneticPr fontId="1" type="noConversion"/>
  </si>
  <si>
    <t>제2013-019호</t>
    <phoneticPr fontId="1" type="noConversion"/>
  </si>
  <si>
    <t>주식회사 계수나무</t>
    <phoneticPr fontId="1" type="noConversion"/>
  </si>
  <si>
    <t>일자리제공형</t>
    <phoneticPr fontId="1" type="noConversion"/>
  </si>
  <si>
    <t>경남</t>
    <phoneticPr fontId="1" type="noConversion"/>
  </si>
  <si>
    <t>제2013-109호</t>
    <phoneticPr fontId="1" type="noConversion"/>
  </si>
  <si>
    <t>주식회사민들레누비</t>
    <phoneticPr fontId="1" type="noConversion"/>
  </si>
  <si>
    <t>일자리제공형</t>
    <phoneticPr fontId="1" type="noConversion"/>
  </si>
  <si>
    <t>대구</t>
    <phoneticPr fontId="1" type="noConversion"/>
  </si>
  <si>
    <t>제2013-118호</t>
    <phoneticPr fontId="1" type="noConversion"/>
  </si>
  <si>
    <t>㈜남영이앤아이</t>
    <phoneticPr fontId="1" type="noConversion"/>
  </si>
  <si>
    <t>부산</t>
    <phoneticPr fontId="1" type="noConversion"/>
  </si>
  <si>
    <t>제2013-165호</t>
    <phoneticPr fontId="1" type="noConversion"/>
  </si>
  <si>
    <t>고려학원영도구장애인복지관 카페에또와</t>
    <phoneticPr fontId="1" type="noConversion"/>
  </si>
  <si>
    <t>일자리제공형</t>
    <phoneticPr fontId="1" type="noConversion"/>
  </si>
  <si>
    <t>경북</t>
    <phoneticPr fontId="1" type="noConversion"/>
  </si>
  <si>
    <t>영주농산물생산자 영농조합법인</t>
    <phoneticPr fontId="1" type="noConversion"/>
  </si>
  <si>
    <t>함께하는의료소비자생활협동조합(우리요양병원)</t>
    <phoneticPr fontId="1" type="noConversion"/>
  </si>
  <si>
    <t>사회서비스제공형</t>
    <phoneticPr fontId="1" type="noConversion"/>
  </si>
  <si>
    <t>영농(어)조합법인</t>
    <phoneticPr fontId="1" type="noConversion"/>
  </si>
  <si>
    <t>사회적협동조합</t>
    <phoneticPr fontId="1" type="noConversion"/>
  </si>
  <si>
    <t>사회복지법인</t>
    <phoneticPr fontId="1" type="noConversion"/>
  </si>
  <si>
    <t>협동조합</t>
    <phoneticPr fontId="1" type="noConversion"/>
  </si>
  <si>
    <t>농(어)업회사법인</t>
    <phoneticPr fontId="1" type="noConversion"/>
  </si>
  <si>
    <t>비영리민간단체</t>
    <phoneticPr fontId="1" type="noConversion"/>
  </si>
  <si>
    <t>상법상회사</t>
  </si>
  <si>
    <t>민법상법인</t>
  </si>
  <si>
    <t>협동조합</t>
  </si>
  <si>
    <t>비영리민간단체</t>
  </si>
  <si>
    <t>기본공시</t>
    <phoneticPr fontId="1" type="noConversion"/>
  </si>
  <si>
    <t>기본공시</t>
    <phoneticPr fontId="1" type="noConversion"/>
  </si>
  <si>
    <t>2.27.</t>
    <phoneticPr fontId="1" type="noConversion"/>
  </si>
  <si>
    <t>3.4.</t>
    <phoneticPr fontId="1" type="noConversion"/>
  </si>
  <si>
    <t>3.4.</t>
    <phoneticPr fontId="1" type="noConversion"/>
  </si>
  <si>
    <t>팩스</t>
    <phoneticPr fontId="1" type="noConversion"/>
  </si>
  <si>
    <t>팩스</t>
    <phoneticPr fontId="1" type="noConversion"/>
  </si>
  <si>
    <t>박성진 전무</t>
    <phoneticPr fontId="1" type="noConversion"/>
  </si>
  <si>
    <t>031-571-9380
010-5239-0534</t>
    <phoneticPr fontId="1" type="noConversion"/>
  </si>
  <si>
    <t>ecogreen06@daum.net</t>
    <phoneticPr fontId="1" type="noConversion"/>
  </si>
  <si>
    <t>환경</t>
    <phoneticPr fontId="1" type="noConversion"/>
  </si>
  <si>
    <t>환경</t>
    <phoneticPr fontId="1" type="noConversion"/>
  </si>
  <si>
    <t>폐기물 재활용</t>
  </si>
  <si>
    <t>의정부</t>
    <phoneticPr fontId="1" type="noConversion"/>
  </si>
  <si>
    <t>의정부</t>
    <phoneticPr fontId="1" type="noConversion"/>
  </si>
  <si>
    <t>남양주시</t>
  </si>
  <si>
    <t>기타형</t>
    <phoneticPr fontId="1" type="noConversion"/>
  </si>
  <si>
    <t>상법상회사</t>
    <phoneticPr fontId="1" type="noConversion"/>
  </si>
  <si>
    <t>NGO단독형</t>
  </si>
  <si>
    <t>자활기업</t>
    <phoneticPr fontId="1" type="noConversion"/>
  </si>
  <si>
    <t>자활기업</t>
    <phoneticPr fontId="1" type="noConversion"/>
  </si>
  <si>
    <t>이형출</t>
  </si>
  <si>
    <t>010-5028-2270</t>
  </si>
  <si>
    <t>031-571-9380</t>
  </si>
  <si>
    <t>031-572-0214</t>
  </si>
  <si>
    <t>경기도 남양주시 진접읍 금곡리 425-2</t>
  </si>
  <si>
    <t>lys7579@hanmail.net</t>
  </si>
  <si>
    <t>2007년 1차</t>
  </si>
  <si>
    <t>2.25.</t>
    <phoneticPr fontId="1" type="noConversion"/>
  </si>
  <si>
    <t>2.25.</t>
    <phoneticPr fontId="1" type="noConversion"/>
  </si>
  <si>
    <t>이메일</t>
    <phoneticPr fontId="1" type="noConversion"/>
  </si>
  <si>
    <t>이메일</t>
    <phoneticPr fontId="1" type="noConversion"/>
  </si>
  <si>
    <t>박경자</t>
    <phoneticPr fontId="1" type="noConversion"/>
  </si>
  <si>
    <t>02-3667-4945(200)</t>
    <phoneticPr fontId="1" type="noConversion"/>
  </si>
  <si>
    <t>ridrik1919@hanmail.net</t>
    <phoneticPr fontId="1" type="noConversion"/>
  </si>
  <si>
    <t>1 (자발적 참여)</t>
    <phoneticPr fontId="1" type="noConversion"/>
  </si>
  <si>
    <t>1 (자발적 참여)</t>
    <phoneticPr fontId="1" type="noConversion"/>
  </si>
  <si>
    <t>(사)장애우권익문제연구소 리드릭</t>
    <phoneticPr fontId="1" type="noConversion"/>
  </si>
  <si>
    <t>기타</t>
    <phoneticPr fontId="1" type="noConversion"/>
  </si>
  <si>
    <t xml:space="preserve">디자인, 출판, 복사용지, 직업재활, 보호고용훈련 </t>
    <phoneticPr fontId="1" type="noConversion"/>
  </si>
  <si>
    <t>서울남부</t>
  </si>
  <si>
    <t>영등포구</t>
  </si>
  <si>
    <t>민법상법인</t>
    <phoneticPr fontId="1" type="noConversion"/>
  </si>
  <si>
    <t>김정열</t>
    <phoneticPr fontId="1" type="noConversion"/>
  </si>
  <si>
    <t>010-2942-5866</t>
  </si>
  <si>
    <t>02-3667-4945</t>
  </si>
  <si>
    <t>02-3667-4942</t>
  </si>
  <si>
    <t>서울특별시 영등포구 당산동2가 47-4</t>
  </si>
  <si>
    <t>wls830@hanmail.net</t>
  </si>
  <si>
    <t>2007년 2차</t>
  </si>
  <si>
    <t>2.24.</t>
    <phoneticPr fontId="1" type="noConversion"/>
  </si>
  <si>
    <t>김경아</t>
    <phoneticPr fontId="1" type="noConversion"/>
  </si>
  <si>
    <t>051-868-6113~4
010-4859-7909</t>
    <phoneticPr fontId="1" type="noConversion"/>
  </si>
  <si>
    <t>chamnanum@hanmail.net</t>
    <phoneticPr fontId="1" type="noConversion"/>
  </si>
  <si>
    <t>간병, 가사지원</t>
    <phoneticPr fontId="1" type="noConversion"/>
  </si>
  <si>
    <t>노인, 치매환자 요양</t>
  </si>
  <si>
    <t xml:space="preserve">부산 </t>
    <phoneticPr fontId="1" type="noConversion"/>
  </si>
  <si>
    <t>부산 연제구</t>
    <phoneticPr fontId="1" type="noConversion"/>
  </si>
  <si>
    <t>생활협동조합</t>
    <phoneticPr fontId="1" type="noConversion"/>
  </si>
  <si>
    <t>최옥동</t>
  </si>
  <si>
    <t>010-4859-7909</t>
  </si>
  <si>
    <t>051-868-6114</t>
  </si>
  <si>
    <t>051-868-7935</t>
  </si>
  <si>
    <t>부산광역시 연제구 연산6동 686-4번지</t>
  </si>
  <si>
    <t>chamnanum@hanmail.net</t>
  </si>
  <si>
    <t>3.30.</t>
    <phoneticPr fontId="1" type="noConversion"/>
  </si>
  <si>
    <t>전경화</t>
    <phoneticPr fontId="1" type="noConversion"/>
  </si>
  <si>
    <t>042-638-9053</t>
    <phoneticPr fontId="1" type="noConversion"/>
  </si>
  <si>
    <t>6389042@hanmail.net</t>
    <phoneticPr fontId="1" type="noConversion"/>
  </si>
  <si>
    <t>보건</t>
    <phoneticPr fontId="1" type="noConversion"/>
  </si>
  <si>
    <t>지역사회 보건의료 서비스(의원,한의원,치과)</t>
  </si>
  <si>
    <t>대전 대덕구</t>
    <phoneticPr fontId="1" type="noConversion"/>
  </si>
  <si>
    <t>광역형</t>
  </si>
  <si>
    <t>조세종</t>
  </si>
  <si>
    <t>010-2000-9180</t>
  </si>
  <si>
    <t>042-638-9042</t>
  </si>
  <si>
    <t>042-638-9055</t>
  </si>
  <si>
    <t>대전광역시 대덕구 계족로663번길 22 (법동)</t>
  </si>
  <si>
    <t>office@mindlle.org</t>
  </si>
  <si>
    <t>3.31.</t>
    <phoneticPr fontId="1" type="noConversion"/>
  </si>
  <si>
    <t>3.31.</t>
    <phoneticPr fontId="1" type="noConversion"/>
  </si>
  <si>
    <t>이메일</t>
    <phoneticPr fontId="1" type="noConversion"/>
  </si>
  <si>
    <t>박순분</t>
    <phoneticPr fontId="1" type="noConversion"/>
  </si>
  <si>
    <t>010-4466-6707</t>
    <phoneticPr fontId="1" type="noConversion"/>
  </si>
  <si>
    <t>soonboon2004@naver.com</t>
    <phoneticPr fontId="1" type="noConversion"/>
  </si>
  <si>
    <t>환경</t>
    <phoneticPr fontId="1" type="noConversion"/>
  </si>
  <si>
    <t>폐기물 수거 재활용</t>
  </si>
  <si>
    <t>충주</t>
    <phoneticPr fontId="1" type="noConversion"/>
  </si>
  <si>
    <t>충주</t>
    <phoneticPr fontId="1" type="noConversion"/>
  </si>
  <si>
    <t>충주시</t>
  </si>
  <si>
    <t>기타형</t>
    <phoneticPr fontId="1" type="noConversion"/>
  </si>
  <si>
    <t>상법상회사</t>
    <phoneticPr fontId="1" type="noConversion"/>
  </si>
  <si>
    <t>자활기업</t>
    <phoneticPr fontId="1" type="noConversion"/>
  </si>
  <si>
    <t>박상범</t>
  </si>
  <si>
    <t>019-212-1694</t>
  </si>
  <si>
    <t>043-856-2807</t>
  </si>
  <si>
    <t>043-855-2806</t>
  </si>
  <si>
    <t>충청북도  충주시 살미면 토계리 29-3</t>
  </si>
  <si>
    <t>psb8282@naver.com</t>
  </si>
  <si>
    <t>기본공시</t>
    <phoneticPr fontId="1" type="noConversion"/>
  </si>
  <si>
    <t>3.31.</t>
    <phoneticPr fontId="1" type="noConversion"/>
  </si>
  <si>
    <t>이메일</t>
    <phoneticPr fontId="1" type="noConversion"/>
  </si>
  <si>
    <t>김대영</t>
    <phoneticPr fontId="1" type="noConversion"/>
  </si>
  <si>
    <t>031-672-6121
010-9170-5674</t>
    <phoneticPr fontId="1" type="noConversion"/>
  </si>
  <si>
    <t>coop@chol.com</t>
    <phoneticPr fontId="1" type="noConversion"/>
  </si>
  <si>
    <t>안성의료복지사회적협동조합</t>
    <phoneticPr fontId="1" type="noConversion"/>
  </si>
  <si>
    <t>간병,가사지원</t>
    <phoneticPr fontId="1" type="noConversion"/>
  </si>
  <si>
    <t xml:space="preserve">소외계층 진료, 가사간병서비스 </t>
  </si>
  <si>
    <t>평택</t>
    <phoneticPr fontId="1" type="noConversion"/>
  </si>
  <si>
    <t>평택</t>
    <phoneticPr fontId="1" type="noConversion"/>
  </si>
  <si>
    <t>안성시</t>
  </si>
  <si>
    <t>사회서비스제공형</t>
    <phoneticPr fontId="1" type="noConversion"/>
  </si>
  <si>
    <t>사회적협동조합</t>
    <phoneticPr fontId="1" type="noConversion"/>
  </si>
  <si>
    <t>농어촌공동체회사(2014년)</t>
    <phoneticPr fontId="1" type="noConversion"/>
  </si>
  <si>
    <t>이기범</t>
  </si>
  <si>
    <t>031-672-2121</t>
  </si>
  <si>
    <t>031-672-6121</t>
  </si>
  <si>
    <t>031-676-0912</t>
  </si>
  <si>
    <t>경기도 안성시 장기로 48(인지동)</t>
  </si>
  <si>
    <t>coop@chol.com</t>
  </si>
  <si>
    <t>2008년 1차</t>
  </si>
  <si>
    <t>기본공시</t>
    <phoneticPr fontId="1" type="noConversion"/>
  </si>
  <si>
    <t>손언익</t>
    <phoneticPr fontId="1" type="noConversion"/>
  </si>
  <si>
    <t>053-963-1050</t>
    <phoneticPr fontId="1" type="noConversion"/>
  </si>
  <si>
    <t>eyas1004@naver.com</t>
    <phoneticPr fontId="1" type="noConversion"/>
  </si>
  <si>
    <t>주식회사 화진산업</t>
    <phoneticPr fontId="1" type="noConversion"/>
  </si>
  <si>
    <t>기타</t>
    <phoneticPr fontId="1" type="noConversion"/>
  </si>
  <si>
    <t>장애인 택시운전, 면장갑제조 및 소프트웨어 개발</t>
  </si>
  <si>
    <t>대구</t>
    <phoneticPr fontId="1" type="noConversion"/>
  </si>
  <si>
    <t>대구 동구</t>
    <phoneticPr fontId="1" type="noConversion"/>
  </si>
  <si>
    <t>일자리제공형</t>
    <phoneticPr fontId="1" type="noConversion"/>
  </si>
  <si>
    <t>장애인표준사업장</t>
  </si>
  <si>
    <t>표준사업장(일반)</t>
    <phoneticPr fontId="1" type="noConversion"/>
  </si>
  <si>
    <t>표준사업장(일반)</t>
    <phoneticPr fontId="1" type="noConversion"/>
  </si>
  <si>
    <t>서기석, 이현진</t>
    <phoneticPr fontId="1" type="noConversion"/>
  </si>
  <si>
    <t>011-506-1051</t>
  </si>
  <si>
    <t>053-963-1050</t>
  </si>
  <si>
    <t>053-963-2881</t>
  </si>
  <si>
    <t>대구광역시 동구 안심로 65길 13 (각산동)</t>
  </si>
  <si>
    <t>tgsks@naver.com</t>
  </si>
  <si>
    <t>3.12.</t>
    <phoneticPr fontId="1" type="noConversion"/>
  </si>
  <si>
    <t>3.12.</t>
    <phoneticPr fontId="1" type="noConversion"/>
  </si>
  <si>
    <t>3.13.</t>
    <phoneticPr fontId="1" type="noConversion"/>
  </si>
  <si>
    <t>3.13.</t>
    <phoneticPr fontId="1" type="noConversion"/>
  </si>
  <si>
    <t>허성회</t>
    <phoneticPr fontId="1" type="noConversion"/>
  </si>
  <si>
    <t>02-332-8823</t>
    <phoneticPr fontId="1" type="noConversion"/>
  </si>
  <si>
    <t>shheo90@naver.com</t>
    <phoneticPr fontId="1" type="noConversion"/>
  </si>
  <si>
    <t>문화,예술</t>
    <phoneticPr fontId="1" type="noConversion"/>
  </si>
  <si>
    <t>문화,예술</t>
    <phoneticPr fontId="1" type="noConversion"/>
  </si>
  <si>
    <t>문화소외지역 소외계층을 위한 예술교육, 기획 등</t>
  </si>
  <si>
    <t>서울서부</t>
    <phoneticPr fontId="1" type="noConversion"/>
  </si>
  <si>
    <t>서울서부</t>
    <phoneticPr fontId="1" type="noConversion"/>
  </si>
  <si>
    <t>마포구</t>
  </si>
  <si>
    <t>조주연</t>
  </si>
  <si>
    <t>019-255-1227</t>
  </si>
  <si>
    <t>02-332-8823</t>
  </si>
  <si>
    <t>02-3789-0389</t>
  </si>
  <si>
    <t>서울특별시 마포구 토정로3길 16, 1층(합정동)</t>
  </si>
  <si>
    <t>outofblue@gantext.com</t>
  </si>
  <si>
    <t>나해니</t>
    <phoneticPr fontId="1" type="noConversion"/>
  </si>
  <si>
    <t>070-4044-3736</t>
    <phoneticPr fontId="1" type="noConversion"/>
  </si>
  <si>
    <t>norandp@hanmail.net</t>
    <phoneticPr fontId="1" type="noConversion"/>
  </si>
  <si>
    <t>1 (서울시 우수사회적기업으로 선정)</t>
    <phoneticPr fontId="1" type="noConversion"/>
  </si>
  <si>
    <t>장애인을 고용하여 출판, 인쇄, 현수막, 디자인물등을 제작 판매</t>
  </si>
  <si>
    <t>서울북부</t>
    <phoneticPr fontId="1" type="noConversion"/>
  </si>
  <si>
    <t>성북구</t>
  </si>
  <si>
    <t>박경석</t>
  </si>
  <si>
    <t>011-9121-1711</t>
  </si>
  <si>
    <t>02-469-9101</t>
  </si>
  <si>
    <t>02-469-9102</t>
  </si>
  <si>
    <t>서울특별시 성북구 장월로 175-1(장위동)</t>
  </si>
  <si>
    <t>norandp@paran.com</t>
  </si>
  <si>
    <t>2008년 2차</t>
  </si>
  <si>
    <t>3.6.</t>
    <phoneticPr fontId="1" type="noConversion"/>
  </si>
  <si>
    <t>3.6.</t>
    <phoneticPr fontId="1" type="noConversion"/>
  </si>
  <si>
    <t>정미숙</t>
    <phoneticPr fontId="1" type="noConversion"/>
  </si>
  <si>
    <t>010-5349-6883</t>
    <phoneticPr fontId="1" type="noConversion"/>
  </si>
  <si>
    <t>seoulmedcoop1@hanmail.net</t>
    <phoneticPr fontId="1" type="noConversion"/>
  </si>
  <si>
    <t>서울의료복지 사회적협동조합</t>
    <phoneticPr fontId="1" type="noConversion"/>
  </si>
  <si>
    <t>간병, 가사지원</t>
    <phoneticPr fontId="1" type="noConversion"/>
  </si>
  <si>
    <t>저소득 소외계층 진료, 재가간병가사서비스, 보건예방교육서비스 등</t>
  </si>
  <si>
    <t>서울관악</t>
    <phoneticPr fontId="1" type="noConversion"/>
  </si>
  <si>
    <t>서울관악</t>
    <phoneticPr fontId="1" type="noConversion"/>
  </si>
  <si>
    <t>사회서비스제공형</t>
    <phoneticPr fontId="1" type="noConversion"/>
  </si>
  <si>
    <t>정은선</t>
  </si>
  <si>
    <t>011-9129-2474</t>
  </si>
  <si>
    <t>02-848-2150</t>
  </si>
  <si>
    <t>02-849-2150</t>
  </si>
  <si>
    <t>서울특별시 동작구 대림로 76</t>
  </si>
  <si>
    <t>seoulmedcoop1@hanmail.net</t>
  </si>
  <si>
    <t>2.26.</t>
    <phoneticPr fontId="1" type="noConversion"/>
  </si>
  <si>
    <t>2.26.</t>
    <phoneticPr fontId="1" type="noConversion"/>
  </si>
  <si>
    <t>김은아</t>
    <phoneticPr fontId="1" type="noConversion"/>
  </si>
  <si>
    <t>054-972-7988</t>
    <phoneticPr fontId="1" type="noConversion"/>
  </si>
  <si>
    <t>bsjung0526@hanmail.net</t>
    <phoneticPr fontId="1" type="noConversion"/>
  </si>
  <si>
    <t>종이컵 제조, 판매</t>
  </si>
  <si>
    <t>대구서부</t>
    <phoneticPr fontId="1" type="noConversion"/>
  </si>
  <si>
    <t>칠곡군</t>
  </si>
  <si>
    <t>정범수</t>
  </si>
  <si>
    <t>011-506-2355</t>
  </si>
  <si>
    <t>054-972-7988</t>
  </si>
  <si>
    <t>054-973-2355</t>
  </si>
  <si>
    <t>경상북도  칠곡군 지천면 창평리 507</t>
  </si>
  <si>
    <t>bsjung0526@hanmail.net</t>
  </si>
  <si>
    <t>권남규</t>
    <phoneticPr fontId="1" type="noConversion"/>
  </si>
  <si>
    <t>054-858-9956</t>
    <phoneticPr fontId="1" type="noConversion"/>
  </si>
  <si>
    <t>onlykwon21@naver.com</t>
    <phoneticPr fontId="1" type="noConversion"/>
  </si>
  <si>
    <t>사회복지</t>
    <phoneticPr fontId="1" type="noConversion"/>
  </si>
  <si>
    <t>새싹및어린잎채소재배, 현수막제작</t>
  </si>
  <si>
    <t>안동</t>
    <phoneticPr fontId="1" type="noConversion"/>
  </si>
  <si>
    <t>안동시</t>
  </si>
  <si>
    <t>사회복지법인</t>
    <phoneticPr fontId="1" type="noConversion"/>
  </si>
  <si>
    <t>농어촌공동체회사(2011년)</t>
    <phoneticPr fontId="1" type="noConversion"/>
  </si>
  <si>
    <t>장애인직업재활시설
(근로작업시설)</t>
  </si>
  <si>
    <t>이종만</t>
  </si>
  <si>
    <t>011-9854-3905</t>
  </si>
  <si>
    <t>054-858-9956</t>
  </si>
  <si>
    <t>054-858-9984</t>
  </si>
  <si>
    <t>경상북도  안동시 남선면 현내리 673번지</t>
  </si>
  <si>
    <t>kik2098@empal.com</t>
  </si>
  <si>
    <t>3.27.</t>
    <phoneticPr fontId="1" type="noConversion"/>
  </si>
  <si>
    <t>3.27.</t>
    <phoneticPr fontId="1" type="noConversion"/>
  </si>
  <si>
    <t>3.30.</t>
    <phoneticPr fontId="1" type="noConversion"/>
  </si>
  <si>
    <t>구진영</t>
    <phoneticPr fontId="1" type="noConversion"/>
  </si>
  <si>
    <t>062-973-1152</t>
    <phoneticPr fontId="1" type="noConversion"/>
  </si>
  <si>
    <t>9-7-0@hanmail.net</t>
    <phoneticPr fontId="1" type="noConversion"/>
  </si>
  <si>
    <t>취약계층(장애인)직업재활사업</t>
  </si>
  <si>
    <t>광주</t>
    <phoneticPr fontId="1" type="noConversion"/>
  </si>
  <si>
    <t>광주 북구</t>
    <phoneticPr fontId="1" type="noConversion"/>
  </si>
  <si>
    <t>장애인직업재활시설
(보호작업시설)</t>
  </si>
  <si>
    <t>최은숙</t>
  </si>
  <si>
    <t>011-9612-1612</t>
  </si>
  <si>
    <t>062-973-1151</t>
  </si>
  <si>
    <t>062-971-0064</t>
  </si>
  <si>
    <t>광주광역시 북구 오룡동 1-1</t>
  </si>
  <si>
    <t>9-7-0@hanmail.net</t>
  </si>
  <si>
    <t>3.31.</t>
    <phoneticPr fontId="1" type="noConversion"/>
  </si>
  <si>
    <t>안지연</t>
    <phoneticPr fontId="1" type="noConversion"/>
  </si>
  <si>
    <t>043-212-9194</t>
    <phoneticPr fontId="1" type="noConversion"/>
  </si>
  <si>
    <t>cwcare@hanmail.net</t>
    <phoneticPr fontId="1" type="noConversion"/>
  </si>
  <si>
    <t>사회복지</t>
    <phoneticPr fontId="1" type="noConversion"/>
  </si>
  <si>
    <t>중증장애인도우미,노인돌보미서비스</t>
    <phoneticPr fontId="1" type="noConversion"/>
  </si>
  <si>
    <t>청주</t>
    <phoneticPr fontId="1" type="noConversion"/>
  </si>
  <si>
    <t>청주</t>
    <phoneticPr fontId="1" type="noConversion"/>
  </si>
  <si>
    <t>청원구</t>
  </si>
  <si>
    <t>사회서비스제공형</t>
    <phoneticPr fontId="1" type="noConversion"/>
  </si>
  <si>
    <t>상법상회사</t>
    <phoneticPr fontId="1" type="noConversion"/>
  </si>
  <si>
    <t>자활기업</t>
    <phoneticPr fontId="1" type="noConversion"/>
  </si>
  <si>
    <t>송유정</t>
  </si>
  <si>
    <t>016-460-9819</t>
  </si>
  <si>
    <t>043-212-9194</t>
  </si>
  <si>
    <t>043-212-9196</t>
  </si>
  <si>
    <t>충청북도 청원구 오창읍 과학산업2로 274(엔젤델타 6층 601호)</t>
  </si>
  <si>
    <t>cwcare@hanmail.net</t>
  </si>
  <si>
    <t>장옥희</t>
    <phoneticPr fontId="1" type="noConversion"/>
  </si>
  <si>
    <t>032-328-1868</t>
    <phoneticPr fontId="1" type="noConversion"/>
  </si>
  <si>
    <t>hbd30730@naver.com</t>
    <phoneticPr fontId="1" type="noConversion"/>
  </si>
  <si>
    <t>1 (기참여)</t>
    <phoneticPr fontId="1" type="noConversion"/>
  </si>
  <si>
    <t>1 (기참여)</t>
    <phoneticPr fontId="1" type="noConversion"/>
  </si>
  <si>
    <t>도시락 제조, 배달</t>
  </si>
  <si>
    <t>부천</t>
    <phoneticPr fontId="1" type="noConversion"/>
  </si>
  <si>
    <t>부천시</t>
  </si>
  <si>
    <t>혼합형</t>
    <phoneticPr fontId="1" type="noConversion"/>
  </si>
  <si>
    <t>기업연계형</t>
  </si>
  <si>
    <t>박명혜</t>
    <phoneticPr fontId="1" type="noConversion"/>
  </si>
  <si>
    <t>011-9791-9094</t>
  </si>
  <si>
    <t>032-323-9946(440)</t>
  </si>
  <si>
    <t>032-323-9949</t>
  </si>
  <si>
    <t>경기도 부천시 소사구 소사로134번길 21(소사본동)</t>
  </si>
  <si>
    <t>kys9094@hanmail.net</t>
  </si>
  <si>
    <t>2008년 3차</t>
  </si>
  <si>
    <t>기본공시</t>
    <phoneticPr fontId="1" type="noConversion"/>
  </si>
  <si>
    <t>3.6.</t>
    <phoneticPr fontId="1" type="noConversion"/>
  </si>
  <si>
    <t>팩스</t>
    <phoneticPr fontId="1" type="noConversion"/>
  </si>
  <si>
    <t>한경이</t>
    <phoneticPr fontId="1" type="noConversion"/>
  </si>
  <si>
    <t>010-6752-5675</t>
    <phoneticPr fontId="1" type="noConversion"/>
  </si>
  <si>
    <t>pbj0608@hanmail.net</t>
    <phoneticPr fontId="1" type="noConversion"/>
  </si>
  <si>
    <t>기타</t>
    <phoneticPr fontId="1" type="noConversion"/>
  </si>
  <si>
    <t>도시락, 출장뷔페</t>
    <phoneticPr fontId="1" type="noConversion"/>
  </si>
  <si>
    <t>대전</t>
    <phoneticPr fontId="1" type="noConversion"/>
  </si>
  <si>
    <t>대전 대덕구</t>
    <phoneticPr fontId="1" type="noConversion"/>
  </si>
  <si>
    <t>혼합형</t>
    <phoneticPr fontId="1" type="noConversion"/>
  </si>
  <si>
    <t>상법상회사</t>
    <phoneticPr fontId="1" type="noConversion"/>
  </si>
  <si>
    <t>자활기업</t>
    <phoneticPr fontId="1" type="noConversion"/>
  </si>
  <si>
    <t>한경이</t>
  </si>
  <si>
    <t>010-6752-5675</t>
  </si>
  <si>
    <t>042-622-3152</t>
  </si>
  <si>
    <t>대전광역시 대덕구 송촌동 492-5</t>
  </si>
  <si>
    <t>pbj0608@hanmail.net</t>
  </si>
  <si>
    <t>3.30.</t>
    <phoneticPr fontId="1" type="noConversion"/>
  </si>
  <si>
    <t>문성남</t>
    <phoneticPr fontId="1" type="noConversion"/>
  </si>
  <si>
    <t>02-739-7944</t>
    <phoneticPr fontId="1" type="noConversion"/>
  </si>
  <si>
    <t>info@fairtradekorea.co.kr</t>
    <phoneticPr fontId="1" type="noConversion"/>
  </si>
  <si>
    <t>공정무역 상품 도, 소매</t>
  </si>
  <si>
    <t>서울</t>
    <phoneticPr fontId="1" type="noConversion"/>
  </si>
  <si>
    <t>종로구</t>
  </si>
  <si>
    <t>기타형</t>
    <phoneticPr fontId="1" type="noConversion"/>
  </si>
  <si>
    <t>이미영</t>
  </si>
  <si>
    <t>011-9082-7341</t>
  </si>
  <si>
    <t>02-739-7944</t>
  </si>
  <si>
    <t>02-739-7950</t>
  </si>
  <si>
    <t>서울특별시 종로구 안국동 175-56번지</t>
  </si>
  <si>
    <t>msn95@nate.com</t>
  </si>
  <si>
    <t>2008년 4차</t>
  </si>
  <si>
    <t>3.24.</t>
    <phoneticPr fontId="1" type="noConversion"/>
  </si>
  <si>
    <t>3.24.</t>
    <phoneticPr fontId="1" type="noConversion"/>
  </si>
  <si>
    <t>김인철</t>
    <phoneticPr fontId="1" type="noConversion"/>
  </si>
  <si>
    <t>033-592-6625
010-6230-6625</t>
    <phoneticPr fontId="1" type="noConversion"/>
  </si>
  <si>
    <t>ku6625@kornet.net</t>
    <phoneticPr fontId="1" type="noConversion"/>
  </si>
  <si>
    <t>환경</t>
    <phoneticPr fontId="1" type="noConversion"/>
  </si>
  <si>
    <t>재활용품 수거 판매</t>
  </si>
  <si>
    <t>영월</t>
    <phoneticPr fontId="1" type="noConversion"/>
  </si>
  <si>
    <t>정선군</t>
  </si>
  <si>
    <t>일자리제공형</t>
    <phoneticPr fontId="1" type="noConversion"/>
  </si>
  <si>
    <t>김인철</t>
  </si>
  <si>
    <t>017-230-6625</t>
  </si>
  <si>
    <t>033-592-6625</t>
  </si>
  <si>
    <t>033-592-6624</t>
  </si>
  <si>
    <t>강원도 정선군 사북읍 직전리 282-2</t>
  </si>
  <si>
    <t>ku6625@kornet.net</t>
  </si>
  <si>
    <t>3.3.</t>
    <phoneticPr fontId="1" type="noConversion"/>
  </si>
  <si>
    <t>3.4.</t>
    <phoneticPr fontId="1" type="noConversion"/>
  </si>
  <si>
    <t>문대성</t>
    <phoneticPr fontId="1" type="noConversion"/>
  </si>
  <si>
    <t>010-8621-5666</t>
    <phoneticPr fontId="1" type="noConversion"/>
  </si>
  <si>
    <t>daesoung@hanmail.net</t>
    <phoneticPr fontId="1" type="noConversion"/>
  </si>
  <si>
    <t>저속득층 집수리사업, 주거복지 및 에너지복지사업</t>
  </si>
  <si>
    <t>광주</t>
    <phoneticPr fontId="1" type="noConversion"/>
  </si>
  <si>
    <t>광주 서구</t>
    <phoneticPr fontId="1" type="noConversion"/>
  </si>
  <si>
    <t>사회서비스제공형</t>
    <phoneticPr fontId="1" type="noConversion"/>
  </si>
  <si>
    <t>노종영</t>
    <phoneticPr fontId="1" type="noConversion"/>
  </si>
  <si>
    <t>019-9177-8950</t>
  </si>
  <si>
    <t>062-385-3833</t>
  </si>
  <si>
    <t>062-385-0688</t>
  </si>
  <si>
    <t>광주광역시 서구 용두동 571</t>
  </si>
  <si>
    <t>gwdoum@hanmail.net</t>
  </si>
  <si>
    <t>3.31.</t>
    <phoneticPr fontId="1" type="noConversion"/>
  </si>
  <si>
    <t>이메일</t>
    <phoneticPr fontId="1" type="noConversion"/>
  </si>
  <si>
    <t>조순미</t>
    <phoneticPr fontId="1" type="noConversion"/>
  </si>
  <si>
    <t>054-552-0508</t>
    <phoneticPr fontId="1" type="noConversion"/>
  </si>
  <si>
    <t>happy16675@hanmail.net</t>
    <phoneticPr fontId="1" type="noConversion"/>
  </si>
  <si>
    <t>청소</t>
    <phoneticPr fontId="1" type="noConversion"/>
  </si>
  <si>
    <t>청소</t>
    <phoneticPr fontId="1" type="noConversion"/>
  </si>
  <si>
    <t>위생관리 용역등의 수익사업</t>
  </si>
  <si>
    <t>영주</t>
    <phoneticPr fontId="1" type="noConversion"/>
  </si>
  <si>
    <t>영주</t>
    <phoneticPr fontId="1" type="noConversion"/>
  </si>
  <si>
    <t>문경시</t>
  </si>
  <si>
    <t>이춘기</t>
  </si>
  <si>
    <t>017-515-3572</t>
  </si>
  <si>
    <t>054-552-0508</t>
  </si>
  <si>
    <t>054-554-0409</t>
  </si>
  <si>
    <t>경상북도 문경시 흥덕동 559-2</t>
  </si>
  <si>
    <t>yhk3572@hanmail.net</t>
  </si>
  <si>
    <t>2009년 1차</t>
  </si>
  <si>
    <t>3.26.</t>
    <phoneticPr fontId="1" type="noConversion"/>
  </si>
  <si>
    <t>3.26.</t>
    <phoneticPr fontId="1" type="noConversion"/>
  </si>
  <si>
    <t>3.27.</t>
    <phoneticPr fontId="1" type="noConversion"/>
  </si>
  <si>
    <t>이문수</t>
    <phoneticPr fontId="1" type="noConversion"/>
  </si>
  <si>
    <t>063-432-9939
010-9605-3651</t>
    <phoneticPr fontId="1" type="noConversion"/>
  </si>
  <si>
    <t>salimejip@hanmail.net</t>
    <phoneticPr fontId="1" type="noConversion"/>
  </si>
  <si>
    <t>사단법인 농촌복지센터</t>
    <phoneticPr fontId="1" type="noConversion"/>
  </si>
  <si>
    <t>사회복지</t>
    <phoneticPr fontId="1" type="noConversion"/>
  </si>
  <si>
    <t>가사, 간병(요양보호 및 바우처)사업</t>
  </si>
  <si>
    <t>전주</t>
    <phoneticPr fontId="1" type="noConversion"/>
  </si>
  <si>
    <t>전주</t>
    <phoneticPr fontId="1" type="noConversion"/>
  </si>
  <si>
    <t>진안군</t>
  </si>
  <si>
    <t>민법상법인</t>
    <phoneticPr fontId="1" type="noConversion"/>
  </si>
  <si>
    <t>지역연계형</t>
  </si>
  <si>
    <t>이문수</t>
  </si>
  <si>
    <t>011-9439-0844</t>
  </si>
  <si>
    <t>063)432-9939</t>
  </si>
  <si>
    <t>063-432-9924</t>
  </si>
  <si>
    <t>전라북도 진안군 마령면 평지리 1037-5</t>
  </si>
  <si>
    <t>salimejip@hanmail.net</t>
  </si>
  <si>
    <t>3.25.</t>
    <phoneticPr fontId="1" type="noConversion"/>
  </si>
  <si>
    <t>3.25.</t>
    <phoneticPr fontId="1" type="noConversion"/>
  </si>
  <si>
    <t>박수진</t>
    <phoneticPr fontId="1" type="noConversion"/>
  </si>
  <si>
    <t>02-2299-6603</t>
    <phoneticPr fontId="1" type="noConversion"/>
  </si>
  <si>
    <t>sdcare@naver.com</t>
    <phoneticPr fontId="1" type="noConversion"/>
  </si>
  <si>
    <t>간병, 가사지원</t>
    <phoneticPr fontId="1" type="noConversion"/>
  </si>
  <si>
    <t>노인재가요양, 가사, 간병, 장애인활동지원</t>
    <phoneticPr fontId="1" type="noConversion"/>
  </si>
  <si>
    <t>서울동부</t>
  </si>
  <si>
    <t>성동구</t>
  </si>
  <si>
    <t>홍완식</t>
    <phoneticPr fontId="1" type="noConversion"/>
  </si>
  <si>
    <t>010-2726-8479</t>
  </si>
  <si>
    <t>02-2299-6603(4)</t>
  </si>
  <si>
    <t>02-2299-6653</t>
  </si>
  <si>
    <t>서울특별시 성동구 성수2가 3동 300-6번지 삼원빌딩 3층</t>
  </si>
  <si>
    <t>sdjahwal@hanmail.net</t>
  </si>
  <si>
    <t>2009년 3차</t>
  </si>
  <si>
    <t>정연석</t>
    <phoneticPr fontId="1" type="noConversion"/>
  </si>
  <si>
    <t>053-555-4843</t>
    <phoneticPr fontId="1" type="noConversion"/>
  </si>
  <si>
    <t>fairplay@ynu.ac.kr</t>
    <phoneticPr fontId="1" type="noConversion"/>
  </si>
  <si>
    <t>대구서부</t>
    <phoneticPr fontId="1" type="noConversion"/>
  </si>
  <si>
    <t>대구 서구</t>
    <phoneticPr fontId="1" type="noConversion"/>
  </si>
  <si>
    <t>대구 서구</t>
    <phoneticPr fontId="1" type="noConversion"/>
  </si>
  <si>
    <t>정연석</t>
  </si>
  <si>
    <t>053-555-4843</t>
  </si>
  <si>
    <t>053-565-4843</t>
  </si>
  <si>
    <t>대구광역시 서구 평리동 721-2 1층</t>
  </si>
  <si>
    <t>fairplay@ynu.ac.kr</t>
  </si>
  <si>
    <t>김종섭</t>
    <phoneticPr fontId="1" type="noConversion"/>
  </si>
  <si>
    <t>054-773-5002~3</t>
    <phoneticPr fontId="1" type="noConversion"/>
  </si>
  <si>
    <t>kkwc0414@hanmail.net</t>
    <phoneticPr fontId="1" type="noConversion"/>
  </si>
  <si>
    <t>사단법인 가경복지센터</t>
    <phoneticPr fontId="1" type="noConversion"/>
  </si>
  <si>
    <t>포항</t>
    <phoneticPr fontId="1" type="noConversion"/>
  </si>
  <si>
    <t>경주시</t>
  </si>
  <si>
    <t>이원찬</t>
  </si>
  <si>
    <t>011-846-2742</t>
  </si>
  <si>
    <t>054-773-5002</t>
  </si>
  <si>
    <t>054-773-5004</t>
  </si>
  <si>
    <t>경상북도 경주시 성동동 127-1 2층</t>
  </si>
  <si>
    <t>kkwc0414@hanmail.net</t>
  </si>
  <si>
    <t>2.25.</t>
    <phoneticPr fontId="1" type="noConversion"/>
  </si>
  <si>
    <t>황현중</t>
    <phoneticPr fontId="1" type="noConversion"/>
  </si>
  <si>
    <t>044-868-8979
010-4265-6028</t>
    <phoneticPr fontId="1" type="noConversion"/>
  </si>
  <si>
    <t>dureclean@hanmail.net</t>
    <phoneticPr fontId="1" type="noConversion"/>
  </si>
  <si>
    <t>1 (기참여)</t>
    <phoneticPr fontId="1" type="noConversion"/>
  </si>
  <si>
    <t>세종</t>
    <phoneticPr fontId="1" type="noConversion"/>
  </si>
  <si>
    <t>청소, 세차, 차량관리, 물류</t>
    <phoneticPr fontId="1" type="noConversion"/>
  </si>
  <si>
    <t>세종시</t>
    <phoneticPr fontId="1" type="noConversion"/>
  </si>
  <si>
    <t>김영도</t>
  </si>
  <si>
    <t>016-452-3831</t>
  </si>
  <si>
    <t>041-868-8979</t>
  </si>
  <si>
    <t>041-868-0412</t>
  </si>
  <si>
    <t>세종특별자치시 조치원읍 장안길 81</t>
  </si>
  <si>
    <t>cleaner3831@nate.com</t>
  </si>
  <si>
    <t>3.20.</t>
    <phoneticPr fontId="1" type="noConversion"/>
  </si>
  <si>
    <t>3.20.</t>
    <phoneticPr fontId="1" type="noConversion"/>
  </si>
  <si>
    <t>3.23.</t>
    <phoneticPr fontId="1" type="noConversion"/>
  </si>
  <si>
    <t>3.23.</t>
    <phoneticPr fontId="1" type="noConversion"/>
  </si>
  <si>
    <t>양해동</t>
    <phoneticPr fontId="1" type="noConversion"/>
  </si>
  <si>
    <t>010-3729-0636</t>
    <phoneticPr fontId="1" type="noConversion"/>
  </si>
  <si>
    <t>5787474@daum.net</t>
    <phoneticPr fontId="1" type="noConversion"/>
  </si>
  <si>
    <t xml:space="preserve"> 밑반찬 배달사업,  치매노인주간보호사업
노인재가요양, 장애인 방문목욕사업</t>
    <phoneticPr fontId="1" type="noConversion"/>
  </si>
  <si>
    <t>서초구</t>
  </si>
  <si>
    <t>사회복지법인</t>
    <phoneticPr fontId="1" type="noConversion"/>
  </si>
  <si>
    <t>최상덕</t>
  </si>
  <si>
    <t>011-9762-9922</t>
  </si>
  <si>
    <t>02-578-7474
02-577-4123 (담당자)</t>
  </si>
  <si>
    <t>02-578-4124</t>
  </si>
  <si>
    <t>서울특별시 서초구 양재동 275-3 트윈타원 A동 지하102호</t>
  </si>
  <si>
    <t>hyodoclub@hanmail.net</t>
  </si>
  <si>
    <t>2009년 4차</t>
  </si>
  <si>
    <t>황영임</t>
    <phoneticPr fontId="1" type="noConversion"/>
  </si>
  <si>
    <t>055-905-6600
055-329-6373</t>
    <phoneticPr fontId="1" type="noConversion"/>
  </si>
  <si>
    <t>gjahwal@hanmail.net</t>
    <phoneticPr fontId="1" type="noConversion"/>
  </si>
  <si>
    <t>gjahwal@hanmail.net</t>
    <phoneticPr fontId="1" type="noConversion"/>
  </si>
  <si>
    <t>학교·건물 청소 및 소독</t>
  </si>
  <si>
    <t>김해</t>
    <phoneticPr fontId="1" type="noConversion"/>
  </si>
  <si>
    <t>김해</t>
    <phoneticPr fontId="1" type="noConversion"/>
  </si>
  <si>
    <t>김해시</t>
  </si>
  <si>
    <t>010-9988-4926</t>
  </si>
  <si>
    <t>055-329-6373</t>
  </si>
  <si>
    <t>055-329-6372</t>
  </si>
  <si>
    <t>경상남도 김해시 분성로 194번길 58, 302(외동)</t>
  </si>
  <si>
    <t>gjahwal@hanmail.net</t>
  </si>
  <si>
    <t>임일홍</t>
    <phoneticPr fontId="1" type="noConversion"/>
  </si>
  <si>
    <t>010-4504-1243</t>
    <phoneticPr fontId="1" type="noConversion"/>
  </si>
  <si>
    <t>9541146@hanmail.net</t>
    <phoneticPr fontId="1" type="noConversion"/>
  </si>
  <si>
    <t>장애인재활작업장(박스,면장갑공장) 및 인력풀,친환경농장운영</t>
  </si>
  <si>
    <t>고령군</t>
  </si>
  <si>
    <t>조환길</t>
  </si>
  <si>
    <t>054-954-0046</t>
  </si>
  <si>
    <t>054-954-1146</t>
  </si>
  <si>
    <t>경상북도 고령군 성산면 어곡리 369</t>
  </si>
  <si>
    <t>ican520@hanmail.net</t>
  </si>
  <si>
    <t>송민호</t>
    <phoneticPr fontId="1" type="noConversion"/>
  </si>
  <si>
    <t>042-256-1415</t>
    <phoneticPr fontId="1" type="noConversion"/>
  </si>
  <si>
    <t>segreentouch@hanmail.net</t>
    <phoneticPr fontId="1" type="noConversion"/>
  </si>
  <si>
    <t>청소,위생관리</t>
    <phoneticPr fontId="1" type="noConversion"/>
  </si>
  <si>
    <t>대전 중구</t>
    <phoneticPr fontId="1" type="noConversion"/>
  </si>
  <si>
    <t>대전 중구</t>
    <phoneticPr fontId="1" type="noConversion"/>
  </si>
  <si>
    <t>박영구</t>
    <phoneticPr fontId="1" type="noConversion"/>
  </si>
  <si>
    <t>010-2751-4757</t>
  </si>
  <si>
    <t>042-256-1415</t>
  </si>
  <si>
    <t>042-528-1412</t>
  </si>
  <si>
    <t>대전광역시 중구 대사동 75-6 동방빌딩 B동</t>
  </si>
  <si>
    <t>worknoin@hanmail.net</t>
  </si>
  <si>
    <t>조인검</t>
    <phoneticPr fontId="1" type="noConversion"/>
  </si>
  <si>
    <t>010-7791-5125</t>
    <phoneticPr fontId="1" type="noConversion"/>
  </si>
  <si>
    <t>amigojune@naver.com</t>
    <phoneticPr fontId="1" type="noConversion"/>
  </si>
  <si>
    <t>(사)행복을나누는사람들 행복한동행사업단</t>
    <phoneticPr fontId="1" type="noConversion"/>
  </si>
  <si>
    <t>건강보건지원, 생활도우미, 학습지원 등</t>
  </si>
  <si>
    <t>부천</t>
    <phoneticPr fontId="1" type="noConversion"/>
  </si>
  <si>
    <t>참여</t>
  </si>
  <si>
    <t>이명희</t>
  </si>
  <si>
    <t>032-612-0124</t>
  </si>
  <si>
    <t>070-8142-2117</t>
  </si>
  <si>
    <t>경기도 부천시 소사구 심곡로10번길 63 (송내동)</t>
  </si>
  <si>
    <t>amigojune@naver.com</t>
  </si>
  <si>
    <t>2010년 1차</t>
  </si>
  <si>
    <t>김태윤</t>
    <phoneticPr fontId="1" type="noConversion"/>
  </si>
  <si>
    <t>043-260-0810</t>
    <phoneticPr fontId="1" type="noConversion"/>
  </si>
  <si>
    <t>tyerane0901@naver.com</t>
    <phoneticPr fontId="1" type="noConversion"/>
  </si>
  <si>
    <t>폐컴퓨터 재활용</t>
  </si>
  <si>
    <t>청주</t>
    <phoneticPr fontId="1" type="noConversion"/>
  </si>
  <si>
    <t>오종석</t>
  </si>
  <si>
    <t>042-260-0810</t>
  </si>
  <si>
    <t>043-260-0813</t>
  </si>
  <si>
    <t>충청북도 청원구 남이면 대련리 215</t>
  </si>
  <si>
    <t>rwseo@hanmail.net</t>
  </si>
  <si>
    <t>하태우</t>
    <phoneticPr fontId="1" type="noConversion"/>
  </si>
  <si>
    <t>010-2820-5880</t>
    <phoneticPr fontId="1" type="noConversion"/>
  </si>
  <si>
    <t>becsun@hanmail.net</t>
    <phoneticPr fontId="1" type="noConversion"/>
  </si>
  <si>
    <t>잡병선별판매 및 재활용 매장운용</t>
  </si>
  <si>
    <t>전주시</t>
  </si>
  <si>
    <t>전북형</t>
    <phoneticPr fontId="1" type="noConversion"/>
  </si>
  <si>
    <t>전북형</t>
    <phoneticPr fontId="1" type="noConversion"/>
  </si>
  <si>
    <t>육이수</t>
  </si>
  <si>
    <t>010-3735-3272</t>
  </si>
  <si>
    <t>063-232-8382</t>
  </si>
  <si>
    <t>063-232-9712</t>
  </si>
  <si>
    <t>전라북도 전주시 완산구 경원동 3가 31-1 옥성문화센터4층 (사)전라북도실업자종합지원센터</t>
  </si>
  <si>
    <t>silupnet@hanmail.net</t>
  </si>
  <si>
    <t>2010년 2차</t>
  </si>
  <si>
    <t>정경록 김남이</t>
    <phoneticPr fontId="1" type="noConversion"/>
  </si>
  <si>
    <t>041-564-0350</t>
    <phoneticPr fontId="1" type="noConversion"/>
  </si>
  <si>
    <t>ecare0350@hanmail.net</t>
    <phoneticPr fontId="1" type="noConversion"/>
  </si>
  <si>
    <t>노인재가요양</t>
    <phoneticPr fontId="1" type="noConversion"/>
  </si>
  <si>
    <t>천안</t>
    <phoneticPr fontId="1" type="noConversion"/>
  </si>
  <si>
    <t>천안</t>
    <phoneticPr fontId="1" type="noConversion"/>
  </si>
  <si>
    <t>천안시</t>
  </si>
  <si>
    <t>정경록</t>
  </si>
  <si>
    <t>010-8736-0350</t>
  </si>
  <si>
    <t>041-564-0350</t>
  </si>
  <si>
    <t>041-573-0615</t>
  </si>
  <si>
    <t>충청남도 천안시 서북구 성정두정로12, 305호(성정동, 두정메트로존)</t>
  </si>
  <si>
    <t>ecare0350@hanmail.net</t>
  </si>
  <si>
    <t>3.12.</t>
    <phoneticPr fontId="1" type="noConversion"/>
  </si>
  <si>
    <t>3.13.</t>
    <phoneticPr fontId="1" type="noConversion"/>
  </si>
  <si>
    <t>백승원</t>
    <phoneticPr fontId="1" type="noConversion"/>
  </si>
  <si>
    <t>02-2627-5650</t>
    <phoneticPr fontId="1" type="noConversion"/>
  </si>
  <si>
    <t>simwontc@naver.com</t>
    <phoneticPr fontId="1" type="noConversion"/>
  </si>
  <si>
    <t>재제조 토너카트리지 생산/판매</t>
  </si>
  <si>
    <t>서울관악</t>
  </si>
  <si>
    <t>금천구</t>
  </si>
  <si>
    <t>표준사업장(일반)</t>
    <phoneticPr fontId="1" type="noConversion"/>
  </si>
  <si>
    <t>김준호</t>
  </si>
  <si>
    <t>02-2627-5650</t>
  </si>
  <si>
    <t>02-3463-0069</t>
  </si>
  <si>
    <t>서울특별시 금천구 가산동 319 호서벤처타워 408호</t>
  </si>
  <si>
    <t>simwontc@naver.com</t>
  </si>
  <si>
    <t>2010년 3차</t>
  </si>
  <si>
    <t>박은숙</t>
    <phoneticPr fontId="1" type="noConversion"/>
  </si>
  <si>
    <t>054-783-4466</t>
    <phoneticPr fontId="1" type="noConversion"/>
  </si>
  <si>
    <t>esp6417@hanmail.net</t>
    <phoneticPr fontId="1" type="noConversion"/>
  </si>
  <si>
    <t>집수리 등 주거환경 개선 및 개조사업</t>
  </si>
  <si>
    <t>울진군</t>
  </si>
  <si>
    <t>황윤길</t>
  </si>
  <si>
    <t>054-783-4466</t>
  </si>
  <si>
    <t>054-781-4556</t>
  </si>
  <si>
    <t>경상북도 울진군 운남면 덕신리 27-1</t>
  </si>
  <si>
    <t>happy_work@hanmail.net</t>
    <phoneticPr fontId="1" type="noConversion"/>
  </si>
  <si>
    <t>김도영</t>
    <phoneticPr fontId="1" type="noConversion"/>
  </si>
  <si>
    <t>063-831-7350</t>
    <phoneticPr fontId="1" type="noConversion"/>
  </si>
  <si>
    <t>dongfare@naver.com</t>
    <phoneticPr fontId="1" type="noConversion"/>
  </si>
  <si>
    <t>육포 생산 및 판매, 서각 및 압화 생산 및 판매, 임가공 사업</t>
  </si>
  <si>
    <t>익산</t>
    <phoneticPr fontId="1" type="noConversion"/>
  </si>
  <si>
    <t>익산시</t>
  </si>
  <si>
    <t>구형선</t>
  </si>
  <si>
    <t>063-831-7350</t>
  </si>
  <si>
    <t>063-835-7350</t>
  </si>
  <si>
    <t>전라북도 익산시 석왕동 1-5</t>
  </si>
  <si>
    <t>김미선</t>
    <phoneticPr fontId="1" type="noConversion"/>
  </si>
  <si>
    <t>02-943-4433</t>
    <phoneticPr fontId="1" type="noConversion"/>
  </si>
  <si>
    <t>office@norinamoo.com</t>
    <phoneticPr fontId="1" type="noConversion"/>
  </si>
  <si>
    <t>주식회사 놀이나무</t>
    <phoneticPr fontId="1" type="noConversion"/>
  </si>
  <si>
    <t>교육</t>
    <phoneticPr fontId="1" type="noConversion"/>
  </si>
  <si>
    <t>교육</t>
    <phoneticPr fontId="1" type="noConversion"/>
  </si>
  <si>
    <t>박물관체험놀이 기획 및 교육문화사업</t>
  </si>
  <si>
    <t>서울북부</t>
  </si>
  <si>
    <t>서울형</t>
  </si>
  <si>
    <t>이원영</t>
  </si>
  <si>
    <t>010-4524-6998</t>
  </si>
  <si>
    <t>02-943-4433</t>
  </si>
  <si>
    <t>02-963-3370</t>
  </si>
  <si>
    <t>서울특별시 성북구 동소문로 248(길음동, 삼부아파트 제102동 제2층 제3호)</t>
  </si>
  <si>
    <t>noljaazzang@naver.com</t>
  </si>
  <si>
    <t>2010년 4차</t>
  </si>
  <si>
    <t>이혜란</t>
    <phoneticPr fontId="1" type="noConversion"/>
  </si>
  <si>
    <t>010-7720-1164</t>
    <phoneticPr fontId="1" type="noConversion"/>
  </si>
  <si>
    <t>leehl0930@hanmail.net</t>
    <phoneticPr fontId="1" type="noConversion"/>
  </si>
  <si>
    <t>건물관리,청소,위생관리용역</t>
  </si>
  <si>
    <t>인천북부</t>
    <phoneticPr fontId="1" type="noConversion"/>
  </si>
  <si>
    <t>인천북부</t>
    <phoneticPr fontId="1" type="noConversion"/>
  </si>
  <si>
    <t>부평구</t>
  </si>
  <si>
    <t>김연명</t>
  </si>
  <si>
    <t>011-479-2047</t>
  </si>
  <si>
    <t>032-513-1982</t>
  </si>
  <si>
    <t>032)525-1052</t>
  </si>
  <si>
    <t>인천광역시 부평구 십정동 186-325</t>
  </si>
  <si>
    <t>kym-8444@hanmail.net</t>
  </si>
  <si>
    <t>3.17.</t>
    <phoneticPr fontId="1" type="noConversion"/>
  </si>
  <si>
    <t>3.17.</t>
    <phoneticPr fontId="1" type="noConversion"/>
  </si>
  <si>
    <t>홍정표</t>
    <phoneticPr fontId="1" type="noConversion"/>
  </si>
  <si>
    <t>033-765-7474</t>
    <phoneticPr fontId="1" type="noConversion"/>
  </si>
  <si>
    <t>chungko114@daum.net</t>
    <phoneticPr fontId="1" type="noConversion"/>
  </si>
  <si>
    <t>청소 및 소독, 위생관리</t>
  </si>
  <si>
    <t>원주</t>
    <phoneticPr fontId="1" type="noConversion"/>
  </si>
  <si>
    <t>원주</t>
    <phoneticPr fontId="1" type="noConversion"/>
  </si>
  <si>
    <t>원주시</t>
  </si>
  <si>
    <t>김기태</t>
  </si>
  <si>
    <t>033-765-7474</t>
  </si>
  <si>
    <t>033-433-1910</t>
  </si>
  <si>
    <t>강원도 원주시 호저면 만종리 684</t>
  </si>
  <si>
    <t>드림위즈 메일 X</t>
    <phoneticPr fontId="1" type="noConversion"/>
  </si>
  <si>
    <t>김강수</t>
    <phoneticPr fontId="1" type="noConversion"/>
  </si>
  <si>
    <t>1600-8325</t>
    <phoneticPr fontId="1" type="noConversion"/>
  </si>
  <si>
    <t>kkum2013@hanmail.net</t>
    <phoneticPr fontId="1" type="noConversion"/>
  </si>
  <si>
    <t>꿈꾸는씨어터㈜</t>
    <phoneticPr fontId="1" type="noConversion"/>
  </si>
  <si>
    <t>문화,예술</t>
    <phoneticPr fontId="1" type="noConversion"/>
  </si>
  <si>
    <t>전통문화예술컨텐츠 개발</t>
  </si>
  <si>
    <t>대구</t>
    <phoneticPr fontId="1" type="noConversion"/>
  </si>
  <si>
    <t>대구 남구</t>
    <phoneticPr fontId="1" type="noConversion"/>
  </si>
  <si>
    <t>010-8852-8325</t>
  </si>
  <si>
    <t>053-959-3065</t>
  </si>
  <si>
    <t>053-956-3065</t>
  </si>
  <si>
    <t>대구광역시 남구 현충로 148(대명동, 지하1층)</t>
    <phoneticPr fontId="1" type="noConversion"/>
  </si>
  <si>
    <t>bok@uribok.com</t>
  </si>
  <si>
    <t>정예진</t>
    <phoneticPr fontId="1" type="noConversion"/>
  </si>
  <si>
    <t>070-4699-0942</t>
    <phoneticPr fontId="1" type="noConversion"/>
  </si>
  <si>
    <t>sjyj91@nate.com</t>
    <phoneticPr fontId="1" type="noConversion"/>
  </si>
  <si>
    <t>1 (자발적 참여)</t>
    <phoneticPr fontId="1" type="noConversion"/>
  </si>
  <si>
    <t>대형폐기물 재활용사업</t>
  </si>
  <si>
    <t>인천</t>
    <phoneticPr fontId="1" type="noConversion"/>
  </si>
  <si>
    <t>인천</t>
    <phoneticPr fontId="1" type="noConversion"/>
  </si>
  <si>
    <t>인천 중구</t>
    <phoneticPr fontId="1" type="noConversion"/>
  </si>
  <si>
    <t>윤성구</t>
  </si>
  <si>
    <t>010-2607-7280</t>
  </si>
  <si>
    <t>032-888-7282</t>
  </si>
  <si>
    <t>032-891-0285</t>
  </si>
  <si>
    <t>인천광역시 중구 신흥동 3가 7-225</t>
  </si>
  <si>
    <t>kah0099@hotmail.com</t>
  </si>
  <si>
    <t>유인숙</t>
    <phoneticPr fontId="1" type="noConversion"/>
  </si>
  <si>
    <t>041-858-0069</t>
    <phoneticPr fontId="1" type="noConversion"/>
  </si>
  <si>
    <t>kongju6004@hanmail.net</t>
    <phoneticPr fontId="1" type="noConversion"/>
  </si>
  <si>
    <t>노인요양, 가사간병, 산모도우미</t>
    <phoneticPr fontId="1" type="noConversion"/>
  </si>
  <si>
    <t>공주시</t>
  </si>
  <si>
    <t xml:space="preserve">고용부 예비 </t>
  </si>
  <si>
    <t>유인숙</t>
  </si>
  <si>
    <t>041-858-0069</t>
  </si>
  <si>
    <t>041-858-0084</t>
  </si>
  <si>
    <t>충청남도 공주시 산성동 69-35</t>
  </si>
  <si>
    <t>kongju6004@hanmail.net</t>
  </si>
  <si>
    <t>2011년 1차</t>
  </si>
  <si>
    <t>이성헌</t>
    <phoneticPr fontId="1" type="noConversion"/>
  </si>
  <si>
    <t>02-2601-6059</t>
    <phoneticPr fontId="1" type="noConversion"/>
  </si>
  <si>
    <t>saram6059@naver.com</t>
    <phoneticPr fontId="1" type="noConversion"/>
  </si>
  <si>
    <t>노인재가장기요양사업, 가사간병사업, 노인돌봄종합서비스</t>
  </si>
  <si>
    <t>양천구</t>
  </si>
  <si>
    <t>윤연옥</t>
  </si>
  <si>
    <t>011-242-6311</t>
  </si>
  <si>
    <t>02-2601-6059</t>
  </si>
  <si>
    <t>서울시 양천구 오목로 41</t>
  </si>
  <si>
    <t>ycselfhelp@naver.com</t>
  </si>
  <si>
    <t>임소영</t>
    <phoneticPr fontId="1" type="noConversion"/>
  </si>
  <si>
    <t>02-446-6867 (교8507)</t>
    <phoneticPr fontId="1" type="noConversion"/>
  </si>
  <si>
    <t>june010523@naver.com</t>
    <phoneticPr fontId="1" type="noConversion"/>
  </si>
  <si>
    <t>제2011-042호</t>
  </si>
  <si>
    <t>사회복지법인 한국소아마비협회 사업단 정립전자</t>
    <phoneticPr fontId="1" type="noConversion"/>
  </si>
  <si>
    <t>개인컴퓨터(데스크컴퓨터), 구내방송장치(AV), LED조명, CCTV카메라, 배전반, 무정전전원장치(UPS), 전광스코어판, 전광판(VMS), 계장(계측)제어장치, 자동제어반</t>
  </si>
  <si>
    <t>광진구</t>
  </si>
  <si>
    <t>장애인시설</t>
  </si>
  <si>
    <t>김현국</t>
  </si>
  <si>
    <t>02-446-6867</t>
  </si>
  <si>
    <t>02-458-5187</t>
  </si>
  <si>
    <t>서울특별시 광진구 구의동 16-3</t>
  </si>
  <si>
    <t>visionyear@nate.com</t>
  </si>
  <si>
    <t>2011년 2차</t>
  </si>
  <si>
    <t>김규환</t>
    <phoneticPr fontId="1" type="noConversion"/>
  </si>
  <si>
    <t>062-430-3368</t>
    <phoneticPr fontId="1" type="noConversion"/>
  </si>
  <si>
    <t>naru3368@hanmail.net</t>
    <phoneticPr fontId="1" type="noConversion"/>
  </si>
  <si>
    <t>사단법인 틔움복지재단</t>
    <phoneticPr fontId="1" type="noConversion"/>
  </si>
  <si>
    <t>우리밀 과자 쿠키, 빵, 케익 생산 판매</t>
    <phoneticPr fontId="1" type="noConversion"/>
  </si>
  <si>
    <t>광주 북구</t>
    <phoneticPr fontId="1" type="noConversion"/>
  </si>
  <si>
    <t>마을기업(2011년)</t>
    <phoneticPr fontId="1" type="noConversion"/>
  </si>
  <si>
    <t>마을기업(2011년)</t>
    <phoneticPr fontId="1" type="noConversion"/>
  </si>
  <si>
    <t>안병규</t>
  </si>
  <si>
    <t>010-2005-4529</t>
  </si>
  <si>
    <t>062-430-3368</t>
  </si>
  <si>
    <t>062-574-3364</t>
  </si>
  <si>
    <t>광주광역시 북구 서하로 240-18(오치동)</t>
  </si>
  <si>
    <t>naru0445@hanmail.net</t>
  </si>
  <si>
    <t>최재묵</t>
    <phoneticPr fontId="1" type="noConversion"/>
  </si>
  <si>
    <t>070-7772-2329</t>
    <phoneticPr fontId="1" type="noConversion"/>
  </si>
  <si>
    <t>kello1122@naver.com</t>
    <phoneticPr fontId="1" type="noConversion"/>
  </si>
  <si>
    <t>청소 및 위생관리 용역사업, 화장지 제조</t>
    <phoneticPr fontId="1" type="noConversion"/>
  </si>
  <si>
    <t>고양</t>
  </si>
  <si>
    <t>고양시</t>
  </si>
  <si>
    <t>경기형</t>
    <phoneticPr fontId="1" type="noConversion"/>
  </si>
  <si>
    <t>경기형</t>
    <phoneticPr fontId="1" type="noConversion"/>
  </si>
  <si>
    <t>이상국</t>
  </si>
  <si>
    <t>031-908-0055</t>
  </si>
  <si>
    <t>031-975-7750</t>
  </si>
  <si>
    <t>경기도 고양시 일산동구 견달산로225번길 26-66(식사동,가동)</t>
  </si>
  <si>
    <t>kello1122@naver.com</t>
  </si>
  <si>
    <t>2011년 3차</t>
  </si>
  <si>
    <t>윤의택</t>
    <phoneticPr fontId="1" type="noConversion"/>
  </si>
  <si>
    <t>031-569-6697</t>
    <phoneticPr fontId="1" type="noConversion"/>
  </si>
  <si>
    <t>oncareguri@naver.com</t>
    <phoneticPr fontId="1" type="noConversion"/>
  </si>
  <si>
    <t>보건</t>
    <phoneticPr fontId="1" type="noConversion"/>
  </si>
  <si>
    <t>공동간볃, 노인재가요양</t>
    <phoneticPr fontId="1" type="noConversion"/>
  </si>
  <si>
    <t>의정부</t>
  </si>
  <si>
    <t>구리시</t>
  </si>
  <si>
    <t>고용부 예비</t>
  </si>
  <si>
    <t>방선영</t>
  </si>
  <si>
    <t>031-565-6668</t>
  </si>
  <si>
    <t>031-565-9898</t>
  </si>
  <si>
    <t>경기도 구리시 인창동 408-28 인성빌딩 5층</t>
  </si>
  <si>
    <t>well29@hanmail.net</t>
  </si>
  <si>
    <t>2011년 4차</t>
  </si>
  <si>
    <t>2.12.</t>
    <phoneticPr fontId="1" type="noConversion"/>
  </si>
  <si>
    <t>2.23.</t>
    <phoneticPr fontId="1" type="noConversion"/>
  </si>
  <si>
    <t>권민경</t>
    <phoneticPr fontId="1" type="noConversion"/>
  </si>
  <si>
    <t>02-922-5962</t>
    <phoneticPr fontId="1" type="noConversion"/>
  </si>
  <si>
    <t>nanumhousing@daum.net</t>
    <phoneticPr fontId="1" type="noConversion"/>
  </si>
  <si>
    <t xml:space="preserve">집수리, 인테리어 </t>
  </si>
  <si>
    <t>송경용</t>
  </si>
  <si>
    <t>010-3246-6674</t>
  </si>
  <si>
    <t>02-922-5962</t>
  </si>
  <si>
    <t>02-922-5945</t>
  </si>
  <si>
    <t>서울특별시 성북구 동소문로 272(하월곡동, 5층)</t>
  </si>
  <si>
    <t>haha7@hanmail.net</t>
  </si>
  <si>
    <t>2011년 5차</t>
  </si>
  <si>
    <t>허만종</t>
    <phoneticPr fontId="1" type="noConversion"/>
  </si>
  <si>
    <t>054-531-3911</t>
    <phoneticPr fontId="1" type="noConversion"/>
  </si>
  <si>
    <t>lovegh79@hanmail.net</t>
    <phoneticPr fontId="1" type="noConversion"/>
  </si>
  <si>
    <t>자동차부품조립,  LED조명기기, 행정봉투 및 목제가구 제작</t>
  </si>
  <si>
    <t>상주시</t>
  </si>
  <si>
    <t>경북형</t>
  </si>
  <si>
    <t>경북형</t>
    <phoneticPr fontId="1" type="noConversion"/>
  </si>
  <si>
    <t>경북형</t>
    <phoneticPr fontId="1" type="noConversion"/>
  </si>
  <si>
    <t>장애인직업재활시설</t>
  </si>
  <si>
    <t>허만종</t>
  </si>
  <si>
    <t>054-531-3911~3</t>
  </si>
  <si>
    <t>054-533-7315</t>
  </si>
  <si>
    <t>경상북도 상주시 사벌면 덕담리 926-3</t>
  </si>
  <si>
    <t>lovegh79@hanmail.net</t>
  </si>
  <si>
    <t>양진춘</t>
    <phoneticPr fontId="1" type="noConversion"/>
  </si>
  <si>
    <t>031-871-4424~5</t>
    <phoneticPr fontId="1" type="noConversion"/>
  </si>
  <si>
    <t>doosung0601@daum.net</t>
    <phoneticPr fontId="1" type="noConversion"/>
  </si>
  <si>
    <t>㈜두성시스템</t>
    <phoneticPr fontId="1" type="noConversion"/>
  </si>
  <si>
    <t>건물종합관리, 경비용역, 위생관리용역, 소독(방역)용역</t>
    <phoneticPr fontId="1" type="noConversion"/>
  </si>
  <si>
    <t>의정부시</t>
  </si>
  <si>
    <t>유은미</t>
  </si>
  <si>
    <t>011-276-5581</t>
  </si>
  <si>
    <t>031-871-4424</t>
  </si>
  <si>
    <t>031-871-4426</t>
  </si>
  <si>
    <t>경기도 의정부시 금오동 80-13 이롬프라자 303호</t>
  </si>
  <si>
    <t>doosung0601@hanmail.net</t>
  </si>
  <si>
    <t>2011년 6차</t>
  </si>
  <si>
    <t>김영</t>
    <phoneticPr fontId="1" type="noConversion"/>
  </si>
  <si>
    <t>김영</t>
    <phoneticPr fontId="1" type="noConversion"/>
  </si>
  <si>
    <t>070-4349-0911</t>
    <phoneticPr fontId="1" type="noConversion"/>
  </si>
  <si>
    <t>meditory@meditory.net</t>
    <phoneticPr fontId="1" type="noConversion"/>
  </si>
  <si>
    <t xml:space="preserve"> 미디토리협동조합</t>
    <phoneticPr fontId="1" type="noConversion"/>
  </si>
  <si>
    <t>공공미디어콘텐츠 제작, 무료미디어교육, 홍보컨설팅, 지역 예술문화 활성화 지원사업</t>
  </si>
  <si>
    <t>부산</t>
    <phoneticPr fontId="1" type="noConversion"/>
  </si>
  <si>
    <t>부산 부산진구</t>
    <phoneticPr fontId="1" type="noConversion"/>
  </si>
  <si>
    <t>협동조합</t>
    <phoneticPr fontId="1" type="noConversion"/>
  </si>
  <si>
    <t>부산형</t>
  </si>
  <si>
    <t>박지선</t>
    <phoneticPr fontId="1" type="noConversion"/>
  </si>
  <si>
    <t>070-4349-0911</t>
  </si>
  <si>
    <t>070-4349-0910</t>
  </si>
  <si>
    <t xml:space="preserve">부산광역시 수영구 남천동로 108번길 12(남천동,6층) </t>
  </si>
  <si>
    <t>meditory@meditory.net</t>
  </si>
  <si>
    <t>2012년 1차</t>
  </si>
  <si>
    <t>이규진</t>
    <phoneticPr fontId="1" type="noConversion"/>
  </si>
  <si>
    <t>031-315-2580</t>
    <phoneticPr fontId="1" type="noConversion"/>
  </si>
  <si>
    <t>sh6655@hanmail.net</t>
    <phoneticPr fontId="1" type="noConversion"/>
  </si>
  <si>
    <t>시흥희망의료복지 사회적협동조합</t>
    <phoneticPr fontId="1" type="noConversion"/>
  </si>
  <si>
    <t>진료사업, 재가장기요양사업,고운맘케어 산후도우미사업</t>
  </si>
  <si>
    <t>안산</t>
    <phoneticPr fontId="1" type="noConversion"/>
  </si>
  <si>
    <t>시흥시</t>
  </si>
  <si>
    <t>사회적협동조합</t>
    <phoneticPr fontId="1" type="noConversion"/>
  </si>
  <si>
    <t>이규진</t>
  </si>
  <si>
    <t>031-315-2580</t>
  </si>
  <si>
    <t>031-312-4680</t>
  </si>
  <si>
    <t>경기도 시흥시 은행로167번길 12, 501호(대야동)</t>
  </si>
  <si>
    <t>sh6655@hanmail.net</t>
  </si>
  <si>
    <t>2012년 2차</t>
  </si>
  <si>
    <t>안혜숙</t>
    <phoneticPr fontId="1" type="noConversion"/>
  </si>
  <si>
    <t>010-4042-1398</t>
    <phoneticPr fontId="1" type="noConversion"/>
  </si>
  <si>
    <t>dreams3376@hanmail.net</t>
    <phoneticPr fontId="1" type="noConversion"/>
  </si>
  <si>
    <t>가사간병, 소독방역</t>
    <phoneticPr fontId="1" type="noConversion"/>
  </si>
  <si>
    <t>부산 서구</t>
    <phoneticPr fontId="1" type="noConversion"/>
  </si>
  <si>
    <t>박영숙</t>
  </si>
  <si>
    <t>051-231-3376</t>
  </si>
  <si>
    <t>051-231-3374</t>
  </si>
  <si>
    <t>부산광역시 서구 초장동 15-1</t>
  </si>
  <si>
    <t>gaia0204@hanmail.net</t>
  </si>
  <si>
    <t>김영철</t>
    <phoneticPr fontId="1" type="noConversion"/>
  </si>
  <si>
    <t>010-5150-1481</t>
    <phoneticPr fontId="1" type="noConversion"/>
  </si>
  <si>
    <t>tyever81@hanmail.net</t>
    <phoneticPr fontId="1" type="noConversion"/>
  </si>
  <si>
    <t>학교청소, 건물관리, 소독 및 방역</t>
  </si>
  <si>
    <t>통영</t>
  </si>
  <si>
    <t>통영시</t>
  </si>
  <si>
    <t>김영철</t>
  </si>
  <si>
    <t>055-642-2649</t>
  </si>
  <si>
    <t>055)642-2649</t>
  </si>
  <si>
    <t>경상남도 통영시 중앙로 10</t>
  </si>
  <si>
    <t>tyever81@hanmail.net</t>
  </si>
  <si>
    <t>손정보</t>
    <phoneticPr fontId="1" type="noConversion"/>
  </si>
  <si>
    <t>054-331-0300</t>
    <phoneticPr fontId="1" type="noConversion"/>
  </si>
  <si>
    <t>pul2002@naver.com</t>
    <phoneticPr fontId="1" type="noConversion"/>
  </si>
  <si>
    <t>기능성 국수 판매</t>
  </si>
  <si>
    <t>영천시</t>
  </si>
  <si>
    <t>윤귀순</t>
  </si>
  <si>
    <t>054-331-0300</t>
  </si>
  <si>
    <t>054-336-3383</t>
  </si>
  <si>
    <t>경북 영천시 대창면 병암리 392</t>
  </si>
  <si>
    <t>pul2002@naver.com</t>
  </si>
  <si>
    <t>정선화</t>
    <phoneticPr fontId="1" type="noConversion"/>
  </si>
  <si>
    <t>02-2069-3636</t>
    <phoneticPr fontId="1" type="noConversion"/>
  </si>
  <si>
    <t>yurina20@hanmail.net</t>
    <phoneticPr fontId="1" type="noConversion"/>
  </si>
  <si>
    <t>실내건축, 리모델링, 인테리어</t>
    <phoneticPr fontId="1" type="noConversion"/>
  </si>
  <si>
    <t>동작구</t>
    <phoneticPr fontId="1" type="noConversion"/>
  </si>
  <si>
    <t>강혜경</t>
    <phoneticPr fontId="1" type="noConversion"/>
  </si>
  <si>
    <t>02-2069-3636</t>
  </si>
  <si>
    <t>02-816-1676</t>
  </si>
  <si>
    <t>서울특별시 동작구 여의대방로44길 47, 103호(대방동, 주공종합상가)</t>
  </si>
  <si>
    <t>yurina20@paran.com</t>
  </si>
  <si>
    <t>2012년 3차</t>
  </si>
  <si>
    <t>이광훈</t>
    <phoneticPr fontId="1" type="noConversion"/>
  </si>
  <si>
    <t>031-676-5277</t>
    <phoneticPr fontId="1" type="noConversion"/>
  </si>
  <si>
    <t>peopleclean@naver.com</t>
    <phoneticPr fontId="1" type="noConversion"/>
  </si>
  <si>
    <t>청소, 방역 서비스업</t>
  </si>
  <si>
    <t>평택</t>
  </si>
  <si>
    <t>안성시</t>
    <phoneticPr fontId="1" type="noConversion"/>
  </si>
  <si>
    <t>이광훈</t>
  </si>
  <si>
    <t>010-7737-1657</t>
  </si>
  <si>
    <t>031-676-5277</t>
  </si>
  <si>
    <t>031-675-5277</t>
  </si>
  <si>
    <t>경기도 안성시 중앙로 471(봉산동,3층)</t>
  </si>
  <si>
    <t>peopleclean@naver.com</t>
  </si>
  <si>
    <t>정정선</t>
    <phoneticPr fontId="1" type="noConversion"/>
  </si>
  <si>
    <t>010-3090-7923</t>
    <phoneticPr fontId="1" type="noConversion"/>
  </si>
  <si>
    <t>appletree0750@nate.com</t>
    <phoneticPr fontId="1" type="noConversion"/>
  </si>
  <si>
    <t>베이커리, 카페운영</t>
  </si>
  <si>
    <t>광주형</t>
    <phoneticPr fontId="1" type="noConversion"/>
  </si>
  <si>
    <t>마을기업(2010년)</t>
    <phoneticPr fontId="1" type="noConversion"/>
  </si>
  <si>
    <t>마을기업(2010년)</t>
    <phoneticPr fontId="1" type="noConversion"/>
  </si>
  <si>
    <t>박금자</t>
  </si>
  <si>
    <t>062-365-0750</t>
  </si>
  <si>
    <t>062-369-0072</t>
  </si>
  <si>
    <t>광주광역시 서구 상무대로 1224번길 18</t>
  </si>
  <si>
    <t>rose3303@nate.com</t>
  </si>
  <si>
    <t>김영미</t>
    <phoneticPr fontId="1" type="noConversion"/>
  </si>
  <si>
    <t>041-641-6268</t>
    <phoneticPr fontId="1" type="noConversion"/>
  </si>
  <si>
    <t>62hs@hanmail.net</t>
    <phoneticPr fontId="1" type="noConversion"/>
  </si>
  <si>
    <t>친환경 농축산물 생산 및 유통 사업</t>
  </si>
  <si>
    <t>보령</t>
  </si>
  <si>
    <t>홍성군</t>
    <phoneticPr fontId="1" type="noConversion"/>
  </si>
  <si>
    <t>지역사회공헌형</t>
    <phoneticPr fontId="1" type="noConversion"/>
  </si>
  <si>
    <t>영농(어)조합법인</t>
    <phoneticPr fontId="1" type="noConversion"/>
  </si>
  <si>
    <t>충남형</t>
    <phoneticPr fontId="1" type="noConversion"/>
  </si>
  <si>
    <t>충남형</t>
    <phoneticPr fontId="1" type="noConversion"/>
  </si>
  <si>
    <t>정상진</t>
  </si>
  <si>
    <t>041-641-6269</t>
  </si>
  <si>
    <t>041-642-0230</t>
  </si>
  <si>
    <t>충청남도 홍성군 장곡면 신풍리 60-1</t>
  </si>
  <si>
    <t>62hs@hanmail.net</t>
  </si>
  <si>
    <t>2.26.</t>
    <phoneticPr fontId="1" type="noConversion"/>
  </si>
  <si>
    <t>박찬무</t>
    <phoneticPr fontId="1" type="noConversion"/>
  </si>
  <si>
    <t>041-558-0615
010-3238-9134</t>
    <phoneticPr fontId="1" type="noConversion"/>
  </si>
  <si>
    <t>coldmoo72@gmail.com</t>
    <phoneticPr fontId="1" type="noConversion"/>
  </si>
  <si>
    <t>도시락 제조 및 판매업</t>
  </si>
  <si>
    <t>천안</t>
  </si>
  <si>
    <t>천안시</t>
    <phoneticPr fontId="1" type="noConversion"/>
  </si>
  <si>
    <t>천안시</t>
    <phoneticPr fontId="1" type="noConversion"/>
  </si>
  <si>
    <t>박찬무</t>
  </si>
  <si>
    <t>041-558-0615</t>
  </si>
  <si>
    <t>041-558-0614</t>
  </si>
  <si>
    <t>충청남도 천안시 동남구 원성2교길 29(원성동)</t>
  </si>
  <si>
    <t>coldmoo72@gmail.com</t>
  </si>
  <si>
    <t>오정화</t>
    <phoneticPr fontId="1" type="noConversion"/>
  </si>
  <si>
    <t>062-952-2919
010-5397-0790</t>
    <phoneticPr fontId="1" type="noConversion"/>
  </si>
  <si>
    <t>kjwomen5@hanmail.net</t>
    <phoneticPr fontId="1" type="noConversion"/>
  </si>
  <si>
    <t>밑반찬, 도시락 제공업체</t>
  </si>
  <si>
    <t xml:space="preserve"> 광주 서구</t>
    <phoneticPr fontId="1" type="noConversion"/>
  </si>
  <si>
    <t>광주형</t>
  </si>
  <si>
    <t>서연우</t>
  </si>
  <si>
    <t>062-952-2919</t>
  </si>
  <si>
    <t>062-953-2919</t>
  </si>
  <si>
    <t>광주광역시 서구 상무민주로 123번길 13-11</t>
  </si>
  <si>
    <t>2012년 4차</t>
  </si>
  <si>
    <t>황현조</t>
    <phoneticPr fontId="1" type="noConversion"/>
  </si>
  <si>
    <t>070-8887-3631
010-4440-8894</t>
    <phoneticPr fontId="1" type="noConversion"/>
  </si>
  <si>
    <t>dsehyang@nate.com</t>
    <phoneticPr fontId="1" type="noConversion"/>
  </si>
  <si>
    <t>관광, 운동</t>
    <phoneticPr fontId="1" type="noConversion"/>
  </si>
  <si>
    <t>문화/미술치료/행동치료</t>
  </si>
  <si>
    <t>나주시</t>
    <phoneticPr fontId="1" type="noConversion"/>
  </si>
  <si>
    <t>전남형</t>
  </si>
  <si>
    <t>황현조</t>
  </si>
  <si>
    <t>010-4440-8894</t>
    <phoneticPr fontId="1" type="noConversion"/>
  </si>
  <si>
    <t>061-337-3998</t>
  </si>
  <si>
    <t>061-337-3990</t>
  </si>
  <si>
    <t>전라남도 나주시 시청길 19, 3층-5(송월동)</t>
  </si>
  <si>
    <t>kuper77@nate.com</t>
    <phoneticPr fontId="1" type="noConversion"/>
  </si>
  <si>
    <t>유종호</t>
    <phoneticPr fontId="1" type="noConversion"/>
  </si>
  <si>
    <t>031-427-2325
010-4343-0739</t>
    <phoneticPr fontId="1" type="noConversion"/>
  </si>
  <si>
    <t>sopain123@naver.com</t>
    <phoneticPr fontId="1" type="noConversion"/>
  </si>
  <si>
    <t>경기</t>
    <phoneticPr fontId="1" type="noConversion"/>
  </si>
  <si>
    <t>제2012-106호</t>
    <phoneticPr fontId="1" type="noConversion"/>
  </si>
  <si>
    <t>㈜크린서비스청</t>
    <phoneticPr fontId="1" type="noConversion"/>
  </si>
  <si>
    <t>위생관리용역</t>
    <phoneticPr fontId="1" type="noConversion"/>
  </si>
  <si>
    <t>안양</t>
    <phoneticPr fontId="1" type="noConversion"/>
  </si>
  <si>
    <t>안양시</t>
    <phoneticPr fontId="1" type="noConversion"/>
  </si>
  <si>
    <t>이정희</t>
    <phoneticPr fontId="1" type="noConversion"/>
  </si>
  <si>
    <t>031-427-2325</t>
  </si>
  <si>
    <t>경기도 안양시 만안구 장내로 90(안양동)</t>
  </si>
  <si>
    <t>2012년 5차</t>
    <phoneticPr fontId="1" type="noConversion"/>
  </si>
  <si>
    <t>박철모</t>
    <phoneticPr fontId="1" type="noConversion"/>
  </si>
  <si>
    <t>032-765-2714</t>
    <phoneticPr fontId="1" type="noConversion"/>
  </si>
  <si>
    <t>edwin6537@ichaul.com</t>
    <phoneticPr fontId="1" type="noConversion"/>
  </si>
  <si>
    <t>제2012-109호</t>
    <phoneticPr fontId="1" type="noConversion"/>
  </si>
  <si>
    <t>주식회사 우리청년사업단</t>
    <phoneticPr fontId="1" type="noConversion"/>
  </si>
  <si>
    <t>체육지도자 파견 및 택견보급</t>
    <phoneticPr fontId="1" type="noConversion"/>
  </si>
  <si>
    <t>인천 동구</t>
    <phoneticPr fontId="1" type="noConversion"/>
  </si>
  <si>
    <t>인천형</t>
    <phoneticPr fontId="1" type="noConversion"/>
  </si>
  <si>
    <t>인천형</t>
    <phoneticPr fontId="1" type="noConversion"/>
  </si>
  <si>
    <t>정명섭</t>
    <phoneticPr fontId="1" type="noConversion"/>
  </si>
  <si>
    <t>032-765-2714</t>
  </si>
  <si>
    <t>032-773-2714</t>
  </si>
  <si>
    <t>인천광역시 동구 송림로 24(금곡동, 두손피카디리803-2호)</t>
  </si>
  <si>
    <t>taekkyoun401@empas.com</t>
    <phoneticPr fontId="1" type="noConversion"/>
  </si>
  <si>
    <t>박유영</t>
    <phoneticPr fontId="1" type="noConversion"/>
  </si>
  <si>
    <t>010-5412-6178</t>
    <phoneticPr fontId="1" type="noConversion"/>
  </si>
  <si>
    <t>gjart@hanmail.net</t>
    <phoneticPr fontId="1" type="noConversion"/>
  </si>
  <si>
    <t>제2012-122호</t>
    <phoneticPr fontId="1" type="noConversion"/>
  </si>
  <si>
    <t>사단법인문화예술협회서부지회</t>
    <phoneticPr fontId="1" type="noConversion"/>
  </si>
  <si>
    <t>예술공연기획</t>
    <phoneticPr fontId="1" type="noConversion"/>
  </si>
  <si>
    <t>김선옥</t>
    <phoneticPr fontId="1" type="noConversion"/>
  </si>
  <si>
    <t>062-384-2033</t>
  </si>
  <si>
    <t>062-366-2032</t>
  </si>
  <si>
    <t>광주광역시 서구 금화로 278(화정동, 국민생활관3층306호)</t>
  </si>
  <si>
    <t>giart@hanmail.net</t>
    <phoneticPr fontId="1" type="noConversion"/>
  </si>
  <si>
    <t>김정대</t>
    <phoneticPr fontId="1" type="noConversion"/>
  </si>
  <si>
    <t>1588-9887</t>
    <phoneticPr fontId="1" type="noConversion"/>
  </si>
  <si>
    <t>hp31112710@gmail.com</t>
    <phoneticPr fontId="1" type="noConversion"/>
  </si>
  <si>
    <t>제2013-012호</t>
    <phoneticPr fontId="1" type="noConversion"/>
  </si>
  <si>
    <t>쌀화환 제작, 배달</t>
    <phoneticPr fontId="1" type="noConversion"/>
  </si>
  <si>
    <t>안양</t>
    <phoneticPr fontId="18" type="noConversion"/>
  </si>
  <si>
    <t>군포시</t>
    <phoneticPr fontId="1" type="noConversion"/>
  </si>
  <si>
    <t>010-9819-3319</t>
    <phoneticPr fontId="1" type="noConversion"/>
  </si>
  <si>
    <t>1588-9887</t>
  </si>
  <si>
    <t>031-502-9887</t>
  </si>
  <si>
    <t>경기도 군포시 대야미동 242-1 2층202호</t>
  </si>
  <si>
    <t>2013년 1차</t>
    <phoneticPr fontId="1" type="noConversion"/>
  </si>
  <si>
    <t>김진숙</t>
    <phoneticPr fontId="1" type="noConversion"/>
  </si>
  <si>
    <t>02-507-3120</t>
    <phoneticPr fontId="1" type="noConversion"/>
  </si>
  <si>
    <t>ari_su@hanmail.net</t>
    <phoneticPr fontId="1" type="noConversion"/>
  </si>
  <si>
    <t>경기민요 공연</t>
    <phoneticPr fontId="1" type="noConversion"/>
  </si>
  <si>
    <t>과천시</t>
    <phoneticPr fontId="1" type="noConversion"/>
  </si>
  <si>
    <t>박태승</t>
    <phoneticPr fontId="1" type="noConversion"/>
  </si>
  <si>
    <t>010-3685-1966</t>
    <phoneticPr fontId="1" type="noConversion"/>
  </si>
  <si>
    <t>02-507-3120</t>
  </si>
  <si>
    <t>02-507-3130</t>
  </si>
  <si>
    <t>경기도 과천시 중앙동 36 주공1단지상가2층220호</t>
  </si>
  <si>
    <t>하재옥</t>
    <phoneticPr fontId="1" type="noConversion"/>
  </si>
  <si>
    <t>053-816-0303</t>
    <phoneticPr fontId="1" type="noConversion"/>
  </si>
  <si>
    <t>chdbs007@hanmail.net</t>
    <phoneticPr fontId="1" type="noConversion"/>
  </si>
  <si>
    <t>제2013-019호</t>
    <phoneticPr fontId="1" type="noConversion"/>
  </si>
  <si>
    <t>야생화(초), 분경 교육및 제작 판매, 커피숍운영</t>
    <phoneticPr fontId="1" type="noConversion"/>
  </si>
  <si>
    <t>대구</t>
    <phoneticPr fontId="18" type="noConversion"/>
  </si>
  <si>
    <t>대구 수성구</t>
    <phoneticPr fontId="1" type="noConversion"/>
  </si>
  <si>
    <t>대구형</t>
    <phoneticPr fontId="1" type="noConversion"/>
  </si>
  <si>
    <t>010-3517-8166</t>
    <phoneticPr fontId="1" type="noConversion"/>
  </si>
  <si>
    <t>053-791-0326</t>
  </si>
  <si>
    <t>대구광역시 수성구 천을로 12(시지동)</t>
  </si>
  <si>
    <t>kyu0514@hanmail.net</t>
    <phoneticPr fontId="1" type="noConversion"/>
  </si>
  <si>
    <t>전난순</t>
    <phoneticPr fontId="1" type="noConversion"/>
  </si>
  <si>
    <t>031-791-3762</t>
    <phoneticPr fontId="1" type="noConversion"/>
  </si>
  <si>
    <t>7913762@hanmail.net</t>
    <phoneticPr fontId="1" type="noConversion"/>
  </si>
  <si>
    <t>학교 등 청소 사업</t>
    <phoneticPr fontId="1" type="noConversion"/>
  </si>
  <si>
    <t>성남</t>
    <phoneticPr fontId="1" type="noConversion"/>
  </si>
  <si>
    <t>하남시</t>
    <phoneticPr fontId="1" type="noConversion"/>
  </si>
  <si>
    <t>010-5124-3660</t>
    <phoneticPr fontId="1" type="noConversion"/>
  </si>
  <si>
    <t>031-791-3792</t>
  </si>
  <si>
    <t>031-791-7811</t>
  </si>
  <si>
    <t>경기도 하남시 대성로 261번길 35(덕풍동)</t>
  </si>
  <si>
    <t>2013년 2차</t>
    <phoneticPr fontId="1" type="noConversion"/>
  </si>
  <si>
    <t>장경화</t>
    <phoneticPr fontId="1" type="noConversion"/>
  </si>
  <si>
    <t>032-937-8682
010-5539-1578</t>
    <phoneticPr fontId="1" type="noConversion"/>
  </si>
  <si>
    <t>ssukdream@hanmail.net</t>
    <phoneticPr fontId="1" type="noConversion"/>
  </si>
  <si>
    <t>쑥가공제조</t>
    <phoneticPr fontId="1" type="noConversion"/>
  </si>
  <si>
    <t>강화군</t>
    <phoneticPr fontId="1" type="noConversion"/>
  </si>
  <si>
    <t>남구화</t>
    <phoneticPr fontId="1" type="noConversion"/>
  </si>
  <si>
    <t>032-937-8682</t>
  </si>
  <si>
    <t>인천광역시 강화군 길상면 온수리 411-22</t>
  </si>
  <si>
    <t>강경화</t>
    <phoneticPr fontId="1" type="noConversion"/>
  </si>
  <si>
    <t>033-734-0244
010-5365-8112</t>
    <phoneticPr fontId="1" type="noConversion"/>
  </si>
  <si>
    <t>sarak220@hanmail.net</t>
    <phoneticPr fontId="1" type="noConversion"/>
  </si>
  <si>
    <t>사단법인 전국독서새물결모임</t>
    <phoneticPr fontId="1" type="noConversion"/>
  </si>
  <si>
    <t>독서 논술교육, 출판인쇄, 문화센터 운영</t>
    <phoneticPr fontId="1" type="noConversion"/>
  </si>
  <si>
    <t>원주시</t>
    <phoneticPr fontId="1" type="noConversion"/>
  </si>
  <si>
    <t>강원형</t>
    <phoneticPr fontId="1" type="noConversion"/>
  </si>
  <si>
    <t>임영규</t>
    <phoneticPr fontId="1" type="noConversion"/>
  </si>
  <si>
    <t>010-5102-1664</t>
    <phoneticPr fontId="1" type="noConversion"/>
  </si>
  <si>
    <t>033-734-0244</t>
  </si>
  <si>
    <t>033-733-0050</t>
  </si>
  <si>
    <t>강원도 원주시 우산동  상지대학교 다산관 210호</t>
  </si>
  <si>
    <t>yeongmin81@hanmail.net</t>
    <phoneticPr fontId="1" type="noConversion"/>
  </si>
  <si>
    <t>김수현</t>
    <phoneticPr fontId="1" type="noConversion"/>
  </si>
  <si>
    <t>061-351-7989</t>
    <phoneticPr fontId="1" type="noConversion"/>
  </si>
  <si>
    <t>ksh0115nrg@naver.com</t>
    <phoneticPr fontId="1" type="noConversion"/>
  </si>
  <si>
    <t>모시송편</t>
    <phoneticPr fontId="1" type="noConversion"/>
  </si>
  <si>
    <t>영광군</t>
    <phoneticPr fontId="1" type="noConversion"/>
  </si>
  <si>
    <t>전남형</t>
    <phoneticPr fontId="1" type="noConversion"/>
  </si>
  <si>
    <t>남궁경문</t>
    <phoneticPr fontId="1" type="noConversion"/>
  </si>
  <si>
    <t>010-6476-8359</t>
    <phoneticPr fontId="1" type="noConversion"/>
  </si>
  <si>
    <t xml:space="preserve">061-351-7989 </t>
  </si>
  <si>
    <t>061-351-7989</t>
  </si>
  <si>
    <t>전라남도 영광군 영광읍 중앙로 251</t>
  </si>
  <si>
    <t>ngkm2002@hanmail.net</t>
    <phoneticPr fontId="1" type="noConversion"/>
  </si>
  <si>
    <t>3.9.</t>
    <phoneticPr fontId="1" type="noConversion"/>
  </si>
  <si>
    <t>황인혜</t>
    <phoneticPr fontId="1" type="noConversion"/>
  </si>
  <si>
    <t>02-2636-7104
010-8887-0186</t>
    <phoneticPr fontId="1" type="noConversion"/>
  </si>
  <si>
    <t>hwanginhye@joeun.com</t>
    <phoneticPr fontId="1" type="noConversion"/>
  </si>
  <si>
    <t>피복관리 및 근로자파견/SK텔레콤 대리점운영/스팀세차장 운영</t>
    <phoneticPr fontId="1" type="noConversion"/>
  </si>
  <si>
    <t>서울남부</t>
    <phoneticPr fontId="1" type="noConversion"/>
  </si>
  <si>
    <t>영등포구</t>
    <phoneticPr fontId="1" type="noConversion"/>
  </si>
  <si>
    <t>표준사업장(자회사)</t>
    <phoneticPr fontId="1" type="noConversion"/>
  </si>
  <si>
    <t xml:space="preserve">최정민 </t>
  </si>
  <si>
    <t>010-3720-3165</t>
    <phoneticPr fontId="1" type="noConversion"/>
  </si>
  <si>
    <t>02-2636-7102</t>
  </si>
  <si>
    <t>02-2636-7105</t>
  </si>
  <si>
    <t>서울특별시 영등포구 선유로70 902-1(문래동3가,우리벤쳐타운2)</t>
  </si>
  <si>
    <t>ksm74@joeun.com</t>
    <phoneticPr fontId="1" type="noConversion"/>
  </si>
  <si>
    <t>2013년 3차</t>
    <phoneticPr fontId="1" type="noConversion"/>
  </si>
  <si>
    <t>정현석</t>
    <phoneticPr fontId="1" type="noConversion"/>
  </si>
  <si>
    <t>010-2726-2352</t>
    <phoneticPr fontId="1" type="noConversion"/>
  </si>
  <si>
    <t>제과제빵, 베이킹교실</t>
    <phoneticPr fontId="1" type="noConversion"/>
  </si>
  <si>
    <t>김해시</t>
    <phoneticPr fontId="1" type="noConversion"/>
  </si>
  <si>
    <t>경남형</t>
    <phoneticPr fontId="1" type="noConversion"/>
  </si>
  <si>
    <t>김용미</t>
    <phoneticPr fontId="1" type="noConversion"/>
  </si>
  <si>
    <t>010-2908-3846</t>
    <phoneticPr fontId="1" type="noConversion"/>
  </si>
  <si>
    <t>055-329-6374</t>
  </si>
  <si>
    <t>경상남도 김해시 전하로 245(외동)</t>
  </si>
  <si>
    <t>김은주</t>
    <phoneticPr fontId="1" type="noConversion"/>
  </si>
  <si>
    <t>053-651-9334</t>
    <phoneticPr fontId="1" type="noConversion"/>
  </si>
  <si>
    <t>printpia@hanmail.net</t>
    <phoneticPr fontId="1" type="noConversion"/>
  </si>
  <si>
    <t>디자인 인쇄 및 광고 웹사이트 제작</t>
    <phoneticPr fontId="1" type="noConversion"/>
  </si>
  <si>
    <t>대구 중구</t>
    <phoneticPr fontId="1" type="noConversion"/>
  </si>
  <si>
    <t>전희찬</t>
  </si>
  <si>
    <t>010-4479-9329</t>
    <phoneticPr fontId="1" type="noConversion"/>
  </si>
  <si>
    <t>053-651-9334</t>
  </si>
  <si>
    <t>053-652-9334</t>
  </si>
  <si>
    <t>대구광역시 중구 중앙대로61길 48 (남산동)</t>
  </si>
  <si>
    <t>유제룡</t>
    <phoneticPr fontId="1" type="noConversion"/>
  </si>
  <si>
    <t>070-4748-5505</t>
    <phoneticPr fontId="1" type="noConversion"/>
  </si>
  <si>
    <t>1doburo@naver.com</t>
    <phoneticPr fontId="1" type="noConversion"/>
  </si>
  <si>
    <t>보안문서 파쇄, 플라스틱 분쇄, 청소용역 및 소독</t>
    <phoneticPr fontId="1" type="noConversion"/>
  </si>
  <si>
    <t>당진시</t>
    <phoneticPr fontId="1" type="noConversion"/>
  </si>
  <si>
    <t>환경형, 충남형</t>
    <phoneticPr fontId="1" type="noConversion"/>
  </si>
  <si>
    <t>조재웅</t>
  </si>
  <si>
    <t>011-450-6289</t>
    <phoneticPr fontId="1" type="noConversion"/>
  </si>
  <si>
    <t>041-358-5661</t>
  </si>
  <si>
    <t>041-358-5664</t>
  </si>
  <si>
    <t>충청남도 당진시 반촌로 27-26</t>
  </si>
  <si>
    <t>김도윤</t>
    <phoneticPr fontId="1" type="noConversion"/>
  </si>
  <si>
    <t>055-647-0053</t>
    <phoneticPr fontId="1" type="noConversion"/>
  </si>
  <si>
    <t>nuby8906@naver.com</t>
    <phoneticPr fontId="1" type="noConversion"/>
  </si>
  <si>
    <t>주식회사민들레누비</t>
    <phoneticPr fontId="1" type="noConversion"/>
  </si>
  <si>
    <t>통영전통누비(가방,지갑, 소품)</t>
    <phoneticPr fontId="1" type="noConversion"/>
  </si>
  <si>
    <t>통영</t>
    <phoneticPr fontId="1" type="noConversion"/>
  </si>
  <si>
    <t>통영시</t>
    <phoneticPr fontId="1" type="noConversion"/>
  </si>
  <si>
    <t>강분애</t>
    <phoneticPr fontId="1" type="noConversion"/>
  </si>
  <si>
    <t>010-6553-8885</t>
    <phoneticPr fontId="1" type="noConversion"/>
  </si>
  <si>
    <t>055-648-8906</t>
  </si>
  <si>
    <t>055-649-8906</t>
  </si>
  <si>
    <t>경상남도 통영시 동충1길 4 (항남동)</t>
  </si>
  <si>
    <t>2013년 4차</t>
    <phoneticPr fontId="1" type="noConversion"/>
  </si>
  <si>
    <t>김태형</t>
    <phoneticPr fontId="1" type="noConversion"/>
  </si>
  <si>
    <t>053-851-7108</t>
    <phoneticPr fontId="1" type="noConversion"/>
  </si>
  <si>
    <t>richhousing@hanmail.net</t>
    <phoneticPr fontId="1" type="noConversion"/>
  </si>
  <si>
    <t>실내건축, 인터리어 도배</t>
    <phoneticPr fontId="1" type="noConversion"/>
  </si>
  <si>
    <t>대구 달성군</t>
    <phoneticPr fontId="1" type="noConversion"/>
  </si>
  <si>
    <t>053-581-7108</t>
  </si>
  <si>
    <t>대구광역시 달성군 다사읍 서재본길 10</t>
  </si>
  <si>
    <t>김시현</t>
    <phoneticPr fontId="1" type="noConversion"/>
  </si>
  <si>
    <t>010-9352-8505
042-934-9394</t>
    <phoneticPr fontId="1" type="noConversion"/>
  </si>
  <si>
    <t>hyundoha@hanmail.net</t>
    <phoneticPr fontId="1" type="noConversion"/>
  </si>
  <si>
    <t>문화예술창작 및 공연기획사업, 문화예술교육사업</t>
    <phoneticPr fontId="1" type="noConversion"/>
  </si>
  <si>
    <t>대전 서구</t>
    <phoneticPr fontId="1" type="noConversion"/>
  </si>
  <si>
    <t>대전형</t>
    <phoneticPr fontId="1" type="noConversion"/>
  </si>
  <si>
    <t>류기형</t>
    <phoneticPr fontId="1" type="noConversion"/>
  </si>
  <si>
    <t>042-934-9394</t>
  </si>
  <si>
    <t>042-934-9396</t>
  </si>
  <si>
    <t>대전광역시 서구 둔산대로 201 (만년동, 평송청소년문화센터3층)</t>
  </si>
  <si>
    <t>박지환</t>
    <phoneticPr fontId="1" type="noConversion"/>
  </si>
  <si>
    <t>02-867-8181
010-6671-0171</t>
    <phoneticPr fontId="1" type="noConversion"/>
  </si>
  <si>
    <t>pymmo@hanmail.net</t>
    <phoneticPr fontId="1" type="noConversion"/>
  </si>
  <si>
    <t>실내건축, 건축공사, 가스시설시공업</t>
    <phoneticPr fontId="1" type="noConversion"/>
  </si>
  <si>
    <t>관악구</t>
    <phoneticPr fontId="1" type="noConversion"/>
  </si>
  <si>
    <t>서울형</t>
    <phoneticPr fontId="1" type="noConversion"/>
  </si>
  <si>
    <t>박용모</t>
    <phoneticPr fontId="1" type="noConversion"/>
  </si>
  <si>
    <t>010-9324-6006</t>
    <phoneticPr fontId="1" type="noConversion"/>
  </si>
  <si>
    <t>02-868-8181</t>
  </si>
  <si>
    <t>02-867-0153</t>
  </si>
  <si>
    <t>서울특별시 관악구 남부순환로 1536, 302 (신림동, 은성빌딩)</t>
  </si>
  <si>
    <t>김양원</t>
    <phoneticPr fontId="1" type="noConversion"/>
  </si>
  <si>
    <t>010-8516-6466</t>
    <phoneticPr fontId="1" type="noConversion"/>
  </si>
  <si>
    <t>jeong2326481@hanmail.net</t>
    <phoneticPr fontId="1" type="noConversion"/>
  </si>
  <si>
    <t>주식회사 노인사업지원단</t>
    <phoneticPr fontId="1" type="noConversion"/>
  </si>
  <si>
    <t>로컬푸드 직영음식점, 체험학습장, 효사랑학습당</t>
    <phoneticPr fontId="1" type="noConversion"/>
  </si>
  <si>
    <t>울산 동구</t>
    <phoneticPr fontId="1" type="noConversion"/>
  </si>
  <si>
    <t>울산형</t>
    <phoneticPr fontId="1" type="noConversion"/>
  </si>
  <si>
    <t>052-201-6466</t>
  </si>
  <si>
    <t>052-251-6208</t>
  </si>
  <si>
    <t>울산광역시 동구 물목길 9 (주전동)</t>
  </si>
  <si>
    <t>홍광은</t>
    <phoneticPr fontId="1" type="noConversion"/>
  </si>
  <si>
    <t>010-9071-5109</t>
    <phoneticPr fontId="1" type="noConversion"/>
  </si>
  <si>
    <t>hke0515@hanmail.net</t>
    <phoneticPr fontId="1" type="noConversion"/>
  </si>
  <si>
    <t>제2013-136호</t>
    <phoneticPr fontId="1" type="noConversion"/>
  </si>
  <si>
    <t>저소득층에너지 효율 개선사업</t>
    <phoneticPr fontId="1" type="noConversion"/>
  </si>
  <si>
    <t>목포</t>
    <phoneticPr fontId="1" type="noConversion"/>
  </si>
  <si>
    <t>목포시</t>
    <phoneticPr fontId="1" type="noConversion"/>
  </si>
  <si>
    <t>양의열</t>
    <phoneticPr fontId="1" type="noConversion"/>
  </si>
  <si>
    <t>061-242-7447</t>
  </si>
  <si>
    <t>061-247-7445</t>
  </si>
  <si>
    <t>전라남도 목포시 경동 1가 7-1</t>
  </si>
  <si>
    <t>mihangwalfare@hanmail.net</t>
    <phoneticPr fontId="1" type="noConversion"/>
  </si>
  <si>
    <t>3.19.</t>
    <phoneticPr fontId="1" type="noConversion"/>
  </si>
  <si>
    <t>김해룡</t>
    <phoneticPr fontId="1" type="noConversion"/>
  </si>
  <si>
    <t>010-4620-8877</t>
    <phoneticPr fontId="1" type="noConversion"/>
  </si>
  <si>
    <t>event119@naver.com</t>
    <phoneticPr fontId="1" type="noConversion"/>
  </si>
  <si>
    <t>나무간판 제조판매, 인쇄물,홍보물 제작</t>
    <phoneticPr fontId="1" type="noConversion"/>
  </si>
  <si>
    <t xml:space="preserve">순천 </t>
    <phoneticPr fontId="1" type="noConversion"/>
  </si>
  <si>
    <t>여수시</t>
    <phoneticPr fontId="1" type="noConversion"/>
  </si>
  <si>
    <t>061-686-9900</t>
  </si>
  <si>
    <t>061-666-9901</t>
  </si>
  <si>
    <t>전라남도 여수시 수정1길 2</t>
  </si>
  <si>
    <t>김효상</t>
    <phoneticPr fontId="1" type="noConversion"/>
  </si>
  <si>
    <t>070-4348-4315</t>
    <phoneticPr fontId="1" type="noConversion"/>
  </si>
  <si>
    <t>330033@hanmail.net</t>
    <phoneticPr fontId="1" type="noConversion"/>
  </si>
  <si>
    <t>제2013-139호</t>
    <phoneticPr fontId="1" type="noConversion"/>
  </si>
  <si>
    <t>농업회사법인 농터㈜</t>
    <phoneticPr fontId="1" type="noConversion"/>
  </si>
  <si>
    <t>농산물 가공 및 판매, 홈페이지 제작 유지보수</t>
    <phoneticPr fontId="1" type="noConversion"/>
  </si>
  <si>
    <t>해남군</t>
    <phoneticPr fontId="1" type="noConversion"/>
  </si>
  <si>
    <t>김승계</t>
    <phoneticPr fontId="1" type="noConversion"/>
  </si>
  <si>
    <t>010-7102-5391</t>
    <phoneticPr fontId="1" type="noConversion"/>
  </si>
  <si>
    <t>070-4348-5544</t>
  </si>
  <si>
    <t>061-532-0453</t>
  </si>
  <si>
    <t>전라남도 해남군 해남읍 해리 334-2</t>
  </si>
  <si>
    <t>류승민</t>
    <phoneticPr fontId="1" type="noConversion"/>
  </si>
  <si>
    <t>010-2615-4578</t>
    <phoneticPr fontId="1" type="noConversion"/>
  </si>
  <si>
    <t>runique80@naver.com</t>
    <phoneticPr fontId="1" type="noConversion"/>
  </si>
  <si>
    <t>전통예술단 혼</t>
    <phoneticPr fontId="1" type="noConversion"/>
  </si>
  <si>
    <t>문화예술 공연 및 교육, 문화체험캠프</t>
    <phoneticPr fontId="1" type="noConversion"/>
  </si>
  <si>
    <t>보령</t>
    <phoneticPr fontId="1" type="noConversion"/>
  </si>
  <si>
    <t>서천군</t>
    <phoneticPr fontId="1" type="noConversion"/>
  </si>
  <si>
    <t>김대기</t>
    <phoneticPr fontId="1" type="noConversion"/>
  </si>
  <si>
    <t>010-5672-3040</t>
    <phoneticPr fontId="1" type="noConversion"/>
  </si>
  <si>
    <t>041-952-1437</t>
  </si>
  <si>
    <t>충청남도 서천군 마산면 군간길 82</t>
  </si>
  <si>
    <t>pungmulman@hanmail.net</t>
    <phoneticPr fontId="1" type="noConversion"/>
  </si>
  <si>
    <t>유숙경</t>
    <phoneticPr fontId="1" type="noConversion"/>
  </si>
  <si>
    <t>010-9193-5326</t>
    <phoneticPr fontId="1" type="noConversion"/>
  </si>
  <si>
    <t>loveland14@hanmail.net</t>
    <phoneticPr fontId="1" type="noConversion"/>
  </si>
  <si>
    <t>제2013-148호</t>
    <phoneticPr fontId="1" type="noConversion"/>
  </si>
  <si>
    <t>친환경 농산물 가공 및 유통</t>
    <phoneticPr fontId="1" type="noConversion"/>
  </si>
  <si>
    <t>괴산군</t>
    <phoneticPr fontId="1" type="noConversion"/>
  </si>
  <si>
    <t>충북형</t>
    <phoneticPr fontId="1" type="noConversion"/>
  </si>
  <si>
    <t>이도훈</t>
    <phoneticPr fontId="1" type="noConversion"/>
  </si>
  <si>
    <t>043-833-6245</t>
  </si>
  <si>
    <t>043-833-6255</t>
  </si>
  <si>
    <t>충청북도 괴산군 감물면 충민로박달길 16</t>
  </si>
  <si>
    <t>김정이</t>
    <phoneticPr fontId="1" type="noConversion"/>
  </si>
  <si>
    <t>043-298-5951</t>
    <phoneticPr fontId="1" type="noConversion"/>
  </si>
  <si>
    <t>ka7864@hanmail.net</t>
    <phoneticPr fontId="1" type="noConversion"/>
  </si>
  <si>
    <t>야생화 재배 및 도소매</t>
    <phoneticPr fontId="1" type="noConversion"/>
  </si>
  <si>
    <t>이영희</t>
    <phoneticPr fontId="1" type="noConversion"/>
  </si>
  <si>
    <t>011-491-7864</t>
    <phoneticPr fontId="1" type="noConversion"/>
  </si>
  <si>
    <t>043-298-5921</t>
  </si>
  <si>
    <t>043-294-7864</t>
  </si>
  <si>
    <t>충청북도 청주시 상당구 미원면 운암옥화길 42-3</t>
  </si>
  <si>
    <t>신석준</t>
    <phoneticPr fontId="1" type="noConversion"/>
  </si>
  <si>
    <t>043-284-0074
010-7942-7321</t>
    <phoneticPr fontId="1" type="noConversion"/>
  </si>
  <si>
    <t>sr11325@daum.net</t>
    <phoneticPr fontId="1" type="noConversion"/>
  </si>
  <si>
    <t>장애인 보장구 판매,임대,수리 등</t>
    <phoneticPr fontId="1" type="noConversion"/>
  </si>
  <si>
    <t>청주시</t>
    <phoneticPr fontId="1" type="noConversion"/>
  </si>
  <si>
    <t>권은춘</t>
    <phoneticPr fontId="1" type="noConversion"/>
  </si>
  <si>
    <t>010-7972-7321</t>
    <phoneticPr fontId="1" type="noConversion"/>
  </si>
  <si>
    <t>043-284-0074</t>
  </si>
  <si>
    <t>043-284-0081</t>
  </si>
  <si>
    <t>충청북도 청주시 흥덕구 구룡산로371번길 35 (수곡동,1층)</t>
  </si>
  <si>
    <t>sr11325@hanmail.net</t>
    <phoneticPr fontId="1" type="noConversion"/>
  </si>
  <si>
    <t>이화숙</t>
    <phoneticPr fontId="1" type="noConversion"/>
  </si>
  <si>
    <t>042-322-7729</t>
    <phoneticPr fontId="1" type="noConversion"/>
  </si>
  <si>
    <t>yiching@hanmail.net</t>
    <phoneticPr fontId="1" type="noConversion"/>
  </si>
  <si>
    <t>제2013-153호</t>
    <phoneticPr fontId="1" type="noConversion"/>
  </si>
  <si>
    <t xml:space="preserve">천연의약외품, 화장품, 비누제조 </t>
    <phoneticPr fontId="1" type="noConversion"/>
  </si>
  <si>
    <t>010-7736-2106</t>
    <phoneticPr fontId="1" type="noConversion"/>
  </si>
  <si>
    <t>042-322-7729</t>
  </si>
  <si>
    <t>042-367-7729</t>
  </si>
  <si>
    <t>대전광역시 서구 월평동 1086 제1층</t>
  </si>
  <si>
    <t>2013년 5차</t>
    <phoneticPr fontId="1" type="noConversion"/>
  </si>
  <si>
    <t>조상현</t>
    <phoneticPr fontId="1" type="noConversion"/>
  </si>
  <si>
    <t>051-403-6401</t>
    <phoneticPr fontId="1" type="noConversion"/>
  </si>
  <si>
    <t>chosang79@nate.com</t>
    <phoneticPr fontId="1" type="noConversion"/>
  </si>
  <si>
    <t>고려학원영도구장애인복지관 카페에또와</t>
    <phoneticPr fontId="1" type="noConversion"/>
  </si>
  <si>
    <t>카페 개설 및 운영</t>
    <phoneticPr fontId="1" type="noConversion"/>
  </si>
  <si>
    <t>부산 영도구</t>
    <phoneticPr fontId="1" type="noConversion"/>
  </si>
  <si>
    <t>학교법인</t>
    <phoneticPr fontId="1" type="noConversion"/>
  </si>
  <si>
    <t>부산형</t>
    <phoneticPr fontId="1" type="noConversion"/>
  </si>
  <si>
    <t>남희은</t>
    <phoneticPr fontId="1" type="noConversion"/>
  </si>
  <si>
    <t>051-403-6401</t>
  </si>
  <si>
    <t>051-403-6400</t>
  </si>
  <si>
    <t>부산광역시 영도구 함지로79번길 6(동삼동,영도구장애인복지관1층)</t>
  </si>
  <si>
    <t>이중원</t>
    <phoneticPr fontId="1" type="noConversion"/>
  </si>
  <si>
    <t>043-225-6531</t>
    <phoneticPr fontId="1" type="noConversion"/>
  </si>
  <si>
    <t>bob6531@hanmail.net</t>
    <phoneticPr fontId="1" type="noConversion"/>
  </si>
  <si>
    <t>주식회사 비오비</t>
    <phoneticPr fontId="1" type="noConversion"/>
  </si>
  <si>
    <t>광고 디자인, 브로슈어 인쇄 및 출판</t>
    <phoneticPr fontId="1" type="noConversion"/>
  </si>
  <si>
    <t>청추시</t>
    <phoneticPr fontId="1" type="noConversion"/>
  </si>
  <si>
    <t>043-225-6531</t>
  </si>
  <si>
    <t>043-225-6533</t>
  </si>
  <si>
    <t>충청북도 청주시 상당구 대성로 298, 404호 (내덕동, 청주대학교미래창조관)</t>
  </si>
  <si>
    <t>bob6531@daum.net</t>
    <phoneticPr fontId="1" type="noConversion"/>
  </si>
  <si>
    <t>하덕천</t>
    <phoneticPr fontId="1" type="noConversion"/>
  </si>
  <si>
    <t>043-288-3505
010-3300-3505</t>
    <phoneticPr fontId="1" type="noConversion"/>
  </si>
  <si>
    <t>eco@georum.com</t>
    <phoneticPr fontId="1" type="noConversion"/>
  </si>
  <si>
    <t>숲 조성, 생태체험학습장 운영 등</t>
    <phoneticPr fontId="1" type="noConversion"/>
  </si>
  <si>
    <t>환경형, 충북형</t>
    <phoneticPr fontId="1" type="noConversion"/>
  </si>
  <si>
    <t>043-288-3505</t>
  </si>
  <si>
    <t>043-215-3505</t>
  </si>
  <si>
    <t>충청북도 청주시 청원구 충정대로 284 (주성동, 1층)</t>
  </si>
  <si>
    <t>이지영</t>
    <phoneticPr fontId="1" type="noConversion"/>
  </si>
  <si>
    <t>031-378-9898</t>
    <phoneticPr fontId="1" type="noConversion"/>
  </si>
  <si>
    <t>maienza@naver.com; maienza4@naver.com</t>
    <phoneticPr fontId="1" type="noConversion"/>
  </si>
  <si>
    <t>제2013-191호</t>
    <phoneticPr fontId="1" type="noConversion"/>
  </si>
  <si>
    <t>효소비료, 탈취제 제조</t>
    <phoneticPr fontId="1" type="noConversion"/>
  </si>
  <si>
    <t>오산시</t>
    <phoneticPr fontId="1" type="noConversion"/>
  </si>
  <si>
    <t>김길녀</t>
    <phoneticPr fontId="1" type="noConversion"/>
  </si>
  <si>
    <t>031-378-9898</t>
  </si>
  <si>
    <t>031-378-5927</t>
  </si>
  <si>
    <t>경기도 오산시 청학동 17 오산대학지성1관 창업보육센터 1층 513호</t>
  </si>
  <si>
    <t>maienza@hanmail.net</t>
    <phoneticPr fontId="1" type="noConversion"/>
  </si>
  <si>
    <t>오진경</t>
    <phoneticPr fontId="1" type="noConversion"/>
  </si>
  <si>
    <t>042-671-3716</t>
    <phoneticPr fontId="1" type="noConversion"/>
  </si>
  <si>
    <t>engle001@hanmail.net</t>
    <phoneticPr fontId="1" type="noConversion"/>
  </si>
  <si>
    <t>㈜레딕스</t>
    <phoneticPr fontId="1" type="noConversion"/>
  </si>
  <si>
    <t>LED조명, 진열대 제조,판매</t>
    <phoneticPr fontId="1" type="noConversion"/>
  </si>
  <si>
    <t>대전 유성</t>
    <phoneticPr fontId="1" type="noConversion"/>
  </si>
  <si>
    <t>황순화</t>
    <phoneticPr fontId="1" type="noConversion"/>
  </si>
  <si>
    <t>010-9552-1359</t>
    <phoneticPr fontId="1" type="noConversion"/>
  </si>
  <si>
    <t>042-671-3716</t>
  </si>
  <si>
    <t>042-671-3718</t>
  </si>
  <si>
    <t>대전광역시 유성구 테크노2로 319 (탑립동,공장2동)</t>
  </si>
  <si>
    <t>2013년 6차</t>
    <phoneticPr fontId="1" type="noConversion"/>
  </si>
  <si>
    <t>유광식</t>
    <phoneticPr fontId="1" type="noConversion"/>
  </si>
  <si>
    <t>010-5401-9542</t>
    <phoneticPr fontId="1" type="noConversion"/>
  </si>
  <si>
    <t>geo4774@hanmail.net</t>
    <phoneticPr fontId="1" type="noConversion"/>
  </si>
  <si>
    <t>주식회사 지오디자인</t>
    <phoneticPr fontId="1" type="noConversion"/>
  </si>
  <si>
    <t>실내건축, 인테리어사업</t>
    <phoneticPr fontId="1" type="noConversion"/>
  </si>
  <si>
    <t>043-235-4774</t>
  </si>
  <si>
    <t>043-235-4994</t>
  </si>
  <si>
    <t>충청북도 청주시 흥덕구 신화로36번길 32 303(성화동,제누스타)</t>
  </si>
  <si>
    <t>3.11.</t>
    <phoneticPr fontId="1" type="noConversion"/>
  </si>
  <si>
    <t>박귀정</t>
    <phoneticPr fontId="1" type="noConversion"/>
  </si>
  <si>
    <t>010-4524-7221</t>
    <phoneticPr fontId="1" type="noConversion"/>
  </si>
  <si>
    <t>pgj001@nate.com</t>
    <phoneticPr fontId="1" type="noConversion"/>
  </si>
  <si>
    <t>사)영동군장애인협의회 
영동군장애인보호작업장</t>
    <phoneticPr fontId="1" type="noConversion"/>
  </si>
  <si>
    <t>현수막,간판 등 광고물 및 농산물 판매</t>
    <phoneticPr fontId="1" type="noConversion"/>
  </si>
  <si>
    <t>영동군</t>
    <phoneticPr fontId="1" type="noConversion"/>
  </si>
  <si>
    <t>중증장애인생산품시설</t>
  </si>
  <si>
    <t>이상만</t>
    <phoneticPr fontId="1" type="noConversion"/>
  </si>
  <si>
    <t>010-7726-5058</t>
    <phoneticPr fontId="1" type="noConversion"/>
  </si>
  <si>
    <t>043-744-1876</t>
  </si>
  <si>
    <t>043-742-8171</t>
  </si>
  <si>
    <r>
      <t xml:space="preserve">충청북도 영동군 영동읍 반곡동길 </t>
    </r>
    <r>
      <rPr>
        <b/>
        <sz val="9"/>
        <rFont val="돋움"/>
        <family val="3"/>
        <charset val="129"/>
      </rPr>
      <t>8</t>
    </r>
  </si>
  <si>
    <t>pgj001@nate.com</t>
  </si>
  <si>
    <t>3.18.</t>
    <phoneticPr fontId="1" type="noConversion"/>
  </si>
  <si>
    <t>이영산</t>
    <phoneticPr fontId="1" type="noConversion"/>
  </si>
  <si>
    <t>063-583-0035</t>
    <phoneticPr fontId="1" type="noConversion"/>
  </si>
  <si>
    <t>soslim063@naver.com</t>
    <phoneticPr fontId="1" type="noConversion"/>
  </si>
  <si>
    <t>식품제조, 가공</t>
  </si>
  <si>
    <t>군산</t>
    <phoneticPr fontId="1" type="noConversion"/>
  </si>
  <si>
    <t>부안군</t>
    <phoneticPr fontId="1" type="noConversion"/>
  </si>
  <si>
    <t>전북형</t>
  </si>
  <si>
    <t>조상완</t>
    <phoneticPr fontId="1" type="noConversion"/>
  </si>
  <si>
    <t>010-9439-4497</t>
  </si>
  <si>
    <t>063-583-0035</t>
  </si>
  <si>
    <t>063-583-0377</t>
  </si>
  <si>
    <t xml:space="preserve">전라북도 부안군 부안읍 봉두길 52 </t>
  </si>
  <si>
    <t>soslim063@naver.com</t>
  </si>
  <si>
    <t>2013년 6차</t>
  </si>
  <si>
    <t>박지현</t>
    <phoneticPr fontId="1" type="noConversion"/>
  </si>
  <si>
    <t>051-852-0530
010-9758-0526</t>
    <phoneticPr fontId="1" type="noConversion"/>
  </si>
  <si>
    <t>bsdolbom@hanmail.net</t>
    <phoneticPr fontId="1" type="noConversion"/>
  </si>
  <si>
    <t>(사)부산돌봄사회서비스센터</t>
    <phoneticPr fontId="1" type="noConversion"/>
  </si>
  <si>
    <t>산모도우미파견,공동간병,간병,교육</t>
    <phoneticPr fontId="1" type="noConversion"/>
  </si>
  <si>
    <t>안혜경</t>
    <phoneticPr fontId="1" type="noConversion"/>
  </si>
  <si>
    <t>051-852-0525</t>
  </si>
  <si>
    <t>051-852-0565</t>
  </si>
  <si>
    <t>부산광역시 연제구 거제천로 89(거제동,이안빌딩6F)</t>
  </si>
  <si>
    <t>김경숙</t>
    <phoneticPr fontId="1" type="noConversion"/>
  </si>
  <si>
    <t>051-754-5416</t>
    <phoneticPr fontId="1" type="noConversion"/>
  </si>
  <si>
    <t>0islet@naver.com</t>
    <phoneticPr fontId="1" type="noConversion"/>
  </si>
  <si>
    <t>제2013-210호</t>
    <phoneticPr fontId="1" type="noConversion"/>
  </si>
  <si>
    <t>MBC롯데아트홀 운영대행, 공연기획 및 제작</t>
    <phoneticPr fontId="1" type="noConversion"/>
  </si>
  <si>
    <t>부산동부</t>
    <phoneticPr fontId="1" type="noConversion"/>
  </si>
  <si>
    <t>부산 수영구</t>
    <phoneticPr fontId="1" type="noConversion"/>
  </si>
  <si>
    <t>조은아</t>
    <phoneticPr fontId="1" type="noConversion"/>
  </si>
  <si>
    <t>051-754-5416</t>
  </si>
  <si>
    <t>051-754-4113</t>
  </si>
  <si>
    <t>부산광역시 수영구 광남로 214 (민락동,7층)</t>
  </si>
  <si>
    <t>박수영</t>
    <phoneticPr fontId="1" type="noConversion"/>
  </si>
  <si>
    <t>052-277-8220</t>
    <phoneticPr fontId="1" type="noConversion"/>
  </si>
  <si>
    <t>ushs2015@daum.net</t>
    <phoneticPr fontId="1" type="noConversion"/>
  </si>
  <si>
    <t>제2013-211호</t>
    <phoneticPr fontId="1" type="noConversion"/>
  </si>
  <si>
    <t>방과후학교</t>
    <phoneticPr fontId="1" type="noConversion"/>
  </si>
  <si>
    <t>울산 남구</t>
    <phoneticPr fontId="1" type="noConversion"/>
  </si>
  <si>
    <t>지성태</t>
    <phoneticPr fontId="1" type="noConversion"/>
  </si>
  <si>
    <t>010-8760-6601</t>
    <phoneticPr fontId="1" type="noConversion"/>
  </si>
  <si>
    <t>052-277-8220</t>
  </si>
  <si>
    <t>052-277-8221</t>
  </si>
  <si>
    <t>울산광역시 남구 돋질로91번길 34(신정동, (신정동,울산중앙초등학교))</t>
  </si>
  <si>
    <t>jinsun9399@naver.com</t>
    <phoneticPr fontId="1" type="noConversion"/>
  </si>
  <si>
    <t>이현준</t>
    <phoneticPr fontId="1" type="noConversion"/>
  </si>
  <si>
    <t>010-3572-3181</t>
    <phoneticPr fontId="1" type="noConversion"/>
  </si>
  <si>
    <t>knsr810@nate.com</t>
    <phoneticPr fontId="1" type="noConversion"/>
  </si>
  <si>
    <t>반딧불이 주식회사</t>
    <phoneticPr fontId="1" type="noConversion"/>
  </si>
  <si>
    <t>근로자파견,경비,청소용역,폐식용유수거,방과후학교</t>
    <phoneticPr fontId="1" type="noConversion"/>
  </si>
  <si>
    <t>창원</t>
    <phoneticPr fontId="1" type="noConversion"/>
  </si>
  <si>
    <t>창원시</t>
    <phoneticPr fontId="1" type="noConversion"/>
  </si>
  <si>
    <t>조현제</t>
    <phoneticPr fontId="1" type="noConversion"/>
  </si>
  <si>
    <t>010-3852-7380</t>
    <phoneticPr fontId="1" type="noConversion"/>
  </si>
  <si>
    <t>055-286-0929</t>
  </si>
  <si>
    <t>055-267-0329</t>
  </si>
  <si>
    <t>경상남도 창원시 의창구 중앙대로227번길 16 
(용호동,교원단체총연합회빌딩 1층)</t>
  </si>
  <si>
    <t>hyunjoon810@nate.com</t>
    <phoneticPr fontId="1" type="noConversion"/>
  </si>
  <si>
    <t>이나현</t>
    <phoneticPr fontId="1" type="noConversion"/>
  </si>
  <si>
    <t>053-421-9755</t>
    <phoneticPr fontId="1" type="noConversion"/>
  </si>
  <si>
    <t>na7470@hanmail.net</t>
    <phoneticPr fontId="1" type="noConversion"/>
  </si>
  <si>
    <t>방과후 학습 서비스</t>
    <phoneticPr fontId="1" type="noConversion"/>
  </si>
  <si>
    <t>010-9361-4094</t>
    <phoneticPr fontId="1" type="noConversion"/>
  </si>
  <si>
    <t>053-421-9755</t>
  </si>
  <si>
    <t>053-289-0241</t>
  </si>
  <si>
    <t>대구광역시 중구 달구벌대로 2034,507(남산동, 서현교육관)</t>
  </si>
  <si>
    <t>na7470@naver.com</t>
    <phoneticPr fontId="1" type="noConversion"/>
  </si>
  <si>
    <t>퇴사</t>
    <phoneticPr fontId="1" type="noConversion"/>
  </si>
  <si>
    <t>제2013-216호</t>
    <phoneticPr fontId="1" type="noConversion"/>
  </si>
  <si>
    <t>선비촌 위탁운영 및 공예품 제작 판매, 전통농악 공연</t>
    <phoneticPr fontId="1" type="noConversion"/>
  </si>
  <si>
    <t>영주시</t>
    <phoneticPr fontId="1" type="noConversion"/>
  </si>
  <si>
    <t>박백수</t>
    <phoneticPr fontId="1" type="noConversion"/>
  </si>
  <si>
    <t>054-633-2051</t>
  </si>
  <si>
    <t>054-638-6445</t>
  </si>
  <si>
    <t>경상북도 영주시 순흥면 순흥로 55번길 14</t>
  </si>
  <si>
    <t>pmjksh@hanmail.net</t>
    <phoneticPr fontId="1" type="noConversion"/>
  </si>
  <si>
    <t>채영숙</t>
    <phoneticPr fontId="1" type="noConversion"/>
  </si>
  <si>
    <t>054-333-3130</t>
    <phoneticPr fontId="1" type="noConversion"/>
  </si>
  <si>
    <t>obangsaek81@daum.net</t>
    <phoneticPr fontId="1" type="noConversion"/>
  </si>
  <si>
    <t>㈜오방색</t>
    <phoneticPr fontId="1" type="noConversion"/>
  </si>
  <si>
    <t>천연염색 가공 및 제품 판매</t>
    <phoneticPr fontId="1" type="noConversion"/>
  </si>
  <si>
    <t>영천시</t>
    <phoneticPr fontId="1" type="noConversion"/>
  </si>
  <si>
    <t>010-8660-3343</t>
    <phoneticPr fontId="1" type="noConversion"/>
  </si>
  <si>
    <t>054-333-3130</t>
  </si>
  <si>
    <t>054-334-3130</t>
  </si>
  <si>
    <t>경상북도 영천시 임고면 양향리 339</t>
  </si>
  <si>
    <t>하민경</t>
    <phoneticPr fontId="1" type="noConversion"/>
  </si>
  <si>
    <t>031-625-2500</t>
    <phoneticPr fontId="1" type="noConversion"/>
  </si>
  <si>
    <t>mkhaha@hwm.or.kr</t>
    <phoneticPr fontId="1" type="noConversion"/>
  </si>
  <si>
    <t>제2013-221호</t>
    <phoneticPr fontId="1" type="noConversion"/>
  </si>
  <si>
    <t>IT컨설팅, IT교육, 홈페이지 제작</t>
    <phoneticPr fontId="1" type="noConversion"/>
  </si>
  <si>
    <t>성남시</t>
    <phoneticPr fontId="1" type="noConversion"/>
  </si>
  <si>
    <t>장애인표준작업장</t>
    <phoneticPr fontId="1" type="noConversion"/>
  </si>
  <si>
    <t>안희철</t>
    <phoneticPr fontId="1" type="noConversion"/>
  </si>
  <si>
    <t>010-9699-3605</t>
    <phoneticPr fontId="1" type="noConversion"/>
  </si>
  <si>
    <t>031-625-2500</t>
  </si>
  <si>
    <t>031-625-2020</t>
  </si>
  <si>
    <t>경기도 성남시 분당구 황새울로258번길 29(수내동, 비에스타워10층)</t>
  </si>
  <si>
    <t xml:space="preserve"> info@hwm.or.kr</t>
    <phoneticPr fontId="1" type="noConversion"/>
  </si>
  <si>
    <t>유연식</t>
    <phoneticPr fontId="1" type="noConversion"/>
  </si>
  <si>
    <t>010-8990-8061</t>
    <phoneticPr fontId="1" type="noConversion"/>
  </si>
  <si>
    <t>dooleh7574@naver.com</t>
    <phoneticPr fontId="1" type="noConversion"/>
  </si>
  <si>
    <t>제2013-222호</t>
    <phoneticPr fontId="1" type="noConversion"/>
  </si>
  <si>
    <t>폐기물처리, 현주막 재활용</t>
    <phoneticPr fontId="1" type="noConversion"/>
  </si>
  <si>
    <t>환경형, 경기형</t>
    <phoneticPr fontId="1" type="noConversion"/>
  </si>
  <si>
    <t>곽태임</t>
    <phoneticPr fontId="1" type="noConversion"/>
  </si>
  <si>
    <t>031-752-7574</t>
  </si>
  <si>
    <t>031-776-2447</t>
  </si>
  <si>
    <t>경기도 성남시 수정구 대왕판교로 769 (금토동, 지하1층)</t>
  </si>
  <si>
    <t>강경선</t>
    <phoneticPr fontId="1" type="noConversion"/>
  </si>
  <si>
    <t>010-9460-3695</t>
    <phoneticPr fontId="1" type="noConversion"/>
  </si>
  <si>
    <t>kangazi-@hanmail.net</t>
    <phoneticPr fontId="1" type="noConversion"/>
  </si>
  <si>
    <t>장기요양, 간병, 돌봄</t>
    <phoneticPr fontId="1" type="noConversion"/>
  </si>
  <si>
    <t>여주군</t>
    <phoneticPr fontId="1" type="noConversion"/>
  </si>
  <si>
    <t>031-881-1910</t>
  </si>
  <si>
    <t>031-882-0875</t>
  </si>
  <si>
    <t xml:space="preserve">경기도 여주시 신륵1길 34-11 (천송동) </t>
  </si>
  <si>
    <t>yeojuoncare@hanmail.net</t>
    <phoneticPr fontId="1" type="noConversion"/>
  </si>
  <si>
    <t>윤재섭</t>
    <phoneticPr fontId="1" type="noConversion"/>
  </si>
  <si>
    <t>031-332-5671</t>
    <phoneticPr fontId="1" type="noConversion"/>
  </si>
  <si>
    <t>yjs52656340@naver.com</t>
    <phoneticPr fontId="1" type="noConversion"/>
  </si>
  <si>
    <t>화장지, 각티슈, 소독</t>
    <phoneticPr fontId="1" type="noConversion"/>
  </si>
  <si>
    <t>수원</t>
    <phoneticPr fontId="1" type="noConversion"/>
  </si>
  <si>
    <t>용인시</t>
    <phoneticPr fontId="1" type="noConversion"/>
  </si>
  <si>
    <t>010-5265-6340</t>
    <phoneticPr fontId="1" type="noConversion"/>
  </si>
  <si>
    <t>031-741-5771</t>
  </si>
  <si>
    <t>031-332-5672</t>
  </si>
  <si>
    <t>경기도 용인시 처인구 임원로8번길 4(고림동)</t>
  </si>
  <si>
    <t>윤옥희</t>
    <phoneticPr fontId="1" type="noConversion"/>
  </si>
  <si>
    <t>033-681-4712</t>
    <phoneticPr fontId="1" type="noConversion"/>
  </si>
  <si>
    <t>chan6294@naver.com</t>
    <phoneticPr fontId="1" type="noConversion"/>
  </si>
  <si>
    <t>(유한)늘푸른환경</t>
    <phoneticPr fontId="1" type="noConversion"/>
  </si>
  <si>
    <t>청소 및 소독, 청소용품 판매</t>
    <phoneticPr fontId="1" type="noConversion"/>
  </si>
  <si>
    <t>강릉</t>
    <phoneticPr fontId="1" type="noConversion"/>
  </si>
  <si>
    <t>강릉시</t>
    <phoneticPr fontId="1" type="noConversion"/>
  </si>
  <si>
    <t>권 찬</t>
    <phoneticPr fontId="1" type="noConversion"/>
  </si>
  <si>
    <t>010-5372-8747</t>
    <phoneticPr fontId="1" type="noConversion"/>
  </si>
  <si>
    <t>033-681-4712</t>
  </si>
  <si>
    <t>033-681-4713</t>
  </si>
  <si>
    <t>강원도 고성군 간성읍 상리 501-3</t>
  </si>
  <si>
    <t>김정동</t>
    <phoneticPr fontId="1" type="noConversion"/>
  </si>
  <si>
    <t>033-742-2004</t>
    <phoneticPr fontId="1" type="noConversion"/>
  </si>
  <si>
    <t>wjeduself@hanmail.net</t>
    <phoneticPr fontId="1" type="noConversion"/>
  </si>
  <si>
    <t>사회적협동조합 원주진로교육센터 새움</t>
    <phoneticPr fontId="1" type="noConversion"/>
  </si>
  <si>
    <t>교육상담,  출판업</t>
    <phoneticPr fontId="1" type="noConversion"/>
  </si>
  <si>
    <t>장승완</t>
    <phoneticPr fontId="1" type="noConversion"/>
  </si>
  <si>
    <t>010-5366-3787</t>
    <phoneticPr fontId="1" type="noConversion"/>
  </si>
  <si>
    <t>033-735-1529</t>
  </si>
  <si>
    <t>강원도 원주시 남원로 593(명륜동,2층)</t>
  </si>
  <si>
    <t>김은옥</t>
    <phoneticPr fontId="1" type="noConversion"/>
  </si>
  <si>
    <t>02-332-3247
010-5065-8416</t>
    <phoneticPr fontId="1" type="noConversion"/>
  </si>
  <si>
    <t>mapofm@mapofm.net</t>
    <phoneticPr fontId="1" type="noConversion"/>
  </si>
  <si>
    <t>지역 공동체라디오 방송</t>
    <phoneticPr fontId="1" type="noConversion"/>
  </si>
  <si>
    <t>마포구</t>
    <phoneticPr fontId="1" type="noConversion"/>
  </si>
  <si>
    <t>차재경</t>
    <phoneticPr fontId="1" type="noConversion"/>
  </si>
  <si>
    <t>02-332-3246</t>
  </si>
  <si>
    <t>서울특별시 마포구 성산동 226-1 4층</t>
  </si>
  <si>
    <t>dhsong@mapofm.net</t>
    <phoneticPr fontId="1" type="noConversion"/>
  </si>
  <si>
    <t>윤태호</t>
    <phoneticPr fontId="1" type="noConversion"/>
  </si>
  <si>
    <t>02-992-0990</t>
    <phoneticPr fontId="1" type="noConversion"/>
  </si>
  <si>
    <t>goldenriver_@naver.com</t>
    <phoneticPr fontId="1" type="noConversion"/>
  </si>
  <si>
    <t>제2013-254호</t>
    <phoneticPr fontId="1" type="noConversion"/>
  </si>
  <si>
    <t>집수리 및 주거복지사업</t>
    <phoneticPr fontId="1" type="noConversion"/>
  </si>
  <si>
    <t>강북구</t>
    <phoneticPr fontId="1" type="noConversion"/>
  </si>
  <si>
    <t>백영학</t>
  </si>
  <si>
    <t>010-2621-8778</t>
  </si>
  <si>
    <t>02-992-0990</t>
  </si>
  <si>
    <t>02-904-0990</t>
  </si>
  <si>
    <t>서울특별시 강북구 인수봉로 253(수유동2층)</t>
  </si>
  <si>
    <t>goldswan0202@naver.com</t>
  </si>
  <si>
    <t>윤희경</t>
    <phoneticPr fontId="1" type="noConversion"/>
  </si>
  <si>
    <t>010-4467-7978</t>
    <phoneticPr fontId="1" type="noConversion"/>
  </si>
  <si>
    <t>ceo@dodampr.com</t>
    <phoneticPr fontId="1" type="noConversion"/>
  </si>
  <si>
    <t>육아용품 대여 서비스, 온라인광고 서비스</t>
  </si>
  <si>
    <t>이효주</t>
  </si>
  <si>
    <t>042-533-0009</t>
  </si>
  <si>
    <t>042-522-6003</t>
  </si>
  <si>
    <t>대전광역시 서구 계룡로 394(갈마동)</t>
  </si>
  <si>
    <t>ceo@dodam.pr.com</t>
    <phoneticPr fontId="1" type="noConversion"/>
  </si>
  <si>
    <t>2014년 1차</t>
    <phoneticPr fontId="1" type="noConversion"/>
  </si>
  <si>
    <t>3.16.</t>
    <phoneticPr fontId="1" type="noConversion"/>
  </si>
  <si>
    <t>김한숙</t>
    <phoneticPr fontId="1" type="noConversion"/>
  </si>
  <si>
    <t>033-673-4844</t>
    <phoneticPr fontId="1" type="noConversion"/>
  </si>
  <si>
    <t>hiyyn4844@hanmail.net</t>
    <phoneticPr fontId="1" type="noConversion"/>
  </si>
  <si>
    <t>제2014-002호</t>
    <phoneticPr fontId="1" type="noConversion"/>
  </si>
  <si>
    <t>청소, 소독업</t>
    <phoneticPr fontId="1" type="noConversion"/>
  </si>
  <si>
    <t>양양군</t>
    <phoneticPr fontId="1" type="noConversion"/>
  </si>
  <si>
    <t>이성진</t>
    <phoneticPr fontId="1" type="noConversion"/>
  </si>
  <si>
    <t>033-673-4844</t>
  </si>
  <si>
    <t>033-673-4845</t>
  </si>
  <si>
    <t>강원도 양양군 양양읍 미륵길 6</t>
  </si>
  <si>
    <t>hiyyn@hanmail.net</t>
    <phoneticPr fontId="1" type="noConversion"/>
  </si>
  <si>
    <t>문경옥</t>
    <phoneticPr fontId="1" type="noConversion"/>
  </si>
  <si>
    <t>070-7825-8896</t>
    <phoneticPr fontId="1" type="noConversion"/>
  </si>
  <si>
    <t>gamdol2005@hanmail.net</t>
    <phoneticPr fontId="1" type="noConversion"/>
  </si>
  <si>
    <t>도시락 제조 판매</t>
    <phoneticPr fontId="1" type="noConversion"/>
  </si>
  <si>
    <t>부경환</t>
    <phoneticPr fontId="1" type="noConversion"/>
  </si>
  <si>
    <t>010-5334-4446</t>
    <phoneticPr fontId="1" type="noConversion"/>
  </si>
  <si>
    <t>031-374-5004</t>
  </si>
  <si>
    <t>031-374-5046</t>
  </si>
  <si>
    <t>경기도 오산시 시장길 38(오산동, E동 2호)</t>
  </si>
  <si>
    <t>king9956@nate.com</t>
    <phoneticPr fontId="1" type="noConversion"/>
  </si>
  <si>
    <t>윤승배</t>
    <phoneticPr fontId="1" type="noConversion"/>
  </si>
  <si>
    <t>010-8940-0722</t>
    <phoneticPr fontId="1" type="noConversion"/>
  </si>
  <si>
    <t>ysb518910@naver.com</t>
    <phoneticPr fontId="1" type="noConversion"/>
  </si>
  <si>
    <t>㈜구츠</t>
    <phoneticPr fontId="1" type="noConversion"/>
  </si>
  <si>
    <t>정수기, 공기정화기 제조 판매</t>
  </si>
  <si>
    <t>양주시</t>
    <phoneticPr fontId="1" type="noConversion"/>
  </si>
  <si>
    <t>유인수</t>
    <phoneticPr fontId="1" type="noConversion"/>
  </si>
  <si>
    <t>010-5240-1036</t>
    <phoneticPr fontId="1" type="noConversion"/>
  </si>
  <si>
    <t>02-976-2233</t>
  </si>
  <si>
    <t>02-976-2264</t>
  </si>
  <si>
    <t>경기도 양주시 율정로247번길 79-6</t>
  </si>
  <si>
    <t>igoodwater@naver.com</t>
    <phoneticPr fontId="1" type="noConversion"/>
  </si>
  <si>
    <t>안국봉</t>
    <phoneticPr fontId="1" type="noConversion"/>
  </si>
  <si>
    <t>054-638-7799</t>
    <phoneticPr fontId="1" type="noConversion"/>
  </si>
  <si>
    <t>andmz@nate.com</t>
    <phoneticPr fontId="1" type="noConversion"/>
  </si>
  <si>
    <t>농산물 생산 및 식품제조·가공</t>
    <phoneticPr fontId="1" type="noConversion"/>
  </si>
  <si>
    <t>황순자</t>
    <phoneticPr fontId="1" type="noConversion"/>
  </si>
  <si>
    <t>010-5478-1679</t>
    <phoneticPr fontId="1" type="noConversion"/>
  </si>
  <si>
    <t>054-638-7799</t>
  </si>
  <si>
    <t>054-638-7798</t>
  </si>
  <si>
    <t>경상북도 영주시 장수면 장안로 291-17</t>
  </si>
  <si>
    <t>cookbong@nate.com</t>
    <phoneticPr fontId="1" type="noConversion"/>
  </si>
  <si>
    <t>정현채</t>
    <phoneticPr fontId="1" type="noConversion"/>
  </si>
  <si>
    <t>063-538-6250</t>
    <phoneticPr fontId="1" type="noConversion"/>
  </si>
  <si>
    <t>chinghaisong@nate.com</t>
    <phoneticPr fontId="1" type="noConversion"/>
  </si>
  <si>
    <t>농수산물 유통, 가공업</t>
    <phoneticPr fontId="1" type="noConversion"/>
  </si>
  <si>
    <t>정읍시</t>
    <phoneticPr fontId="1" type="noConversion"/>
  </si>
  <si>
    <t>강월자,김낙구</t>
    <phoneticPr fontId="1" type="noConversion"/>
  </si>
  <si>
    <t>063-538-6250</t>
  </si>
  <si>
    <t>063-538-1744</t>
  </si>
  <si>
    <t>전라북도 정읍시 이평면 세곡길 18-6</t>
  </si>
  <si>
    <t>송화연</t>
    <phoneticPr fontId="1" type="noConversion"/>
  </si>
  <si>
    <t>041-935-7297</t>
    <phoneticPr fontId="1" type="noConversion"/>
  </si>
  <si>
    <t>lastsong2002@hanmail.net</t>
    <phoneticPr fontId="1" type="noConversion"/>
  </si>
  <si>
    <t>재활용선별장 운영</t>
  </si>
  <si>
    <t>보령시</t>
    <phoneticPr fontId="1" type="noConversion"/>
  </si>
  <si>
    <t>충남형</t>
  </si>
  <si>
    <t>송화연</t>
  </si>
  <si>
    <t>041-935-7297</t>
  </si>
  <si>
    <t>041-931-7297</t>
  </si>
  <si>
    <t>충청남도 보령시 해안로 543 (남곡동)</t>
  </si>
  <si>
    <t>lastsong2002@hanmail.net</t>
  </si>
  <si>
    <t>최영준</t>
    <phoneticPr fontId="1" type="noConversion"/>
  </si>
  <si>
    <t>041-567-7937</t>
    <phoneticPr fontId="1" type="noConversion"/>
  </si>
  <si>
    <t>coolheadkorea@hanmail.net</t>
    <phoneticPr fontId="1" type="noConversion"/>
  </si>
  <si>
    <t>인터넷 홍보·마케팅 서비스, 인터넷쇼핑몰 운영대행, 인터넷홍보·마케팅 교육</t>
  </si>
  <si>
    <t>최영준</t>
  </si>
  <si>
    <t>041-589-0910</t>
  </si>
  <si>
    <t>0303-0567-7937</t>
  </si>
  <si>
    <t>충청남도 천안시 서북구 직산읍 직산로 136 312(충남테크노파크영상미디어센터)</t>
  </si>
  <si>
    <t>ceo@imssoft.co.kr</t>
  </si>
  <si>
    <t>박홍래</t>
    <phoneticPr fontId="1" type="noConversion"/>
  </si>
  <si>
    <t>043-731-8400</t>
    <phoneticPr fontId="1" type="noConversion"/>
  </si>
  <si>
    <t>oc8400@hanmail.net</t>
    <phoneticPr fontId="1" type="noConversion"/>
  </si>
  <si>
    <t>제과제빵, 떡 생산, 임가공사업</t>
  </si>
  <si>
    <t>청주</t>
  </si>
  <si>
    <t>옥천군</t>
    <phoneticPr fontId="1" type="noConversion"/>
  </si>
  <si>
    <t>충북형</t>
  </si>
  <si>
    <t>오재훈</t>
  </si>
  <si>
    <t>043-731-8400</t>
  </si>
  <si>
    <t>043-731-8432</t>
  </si>
  <si>
    <t>충청북도 옥천군 옥천읍 지용로 182-13</t>
  </si>
  <si>
    <t>oc8400@hanmail.net</t>
  </si>
  <si>
    <t>010-3459-7457</t>
    <phoneticPr fontId="1" type="noConversion"/>
  </si>
  <si>
    <t>newhouse1@daum.net</t>
    <phoneticPr fontId="1" type="noConversion"/>
  </si>
  <si>
    <t>일반건축 및 인테리어</t>
  </si>
  <si>
    <t>강릉</t>
  </si>
  <si>
    <t>속초시</t>
  </si>
  <si>
    <t>강원형</t>
  </si>
  <si>
    <t>김영</t>
  </si>
  <si>
    <t>010-3459-7457</t>
  </si>
  <si>
    <t>033-635-0376</t>
  </si>
  <si>
    <t>033-638-2892</t>
  </si>
  <si>
    <t>강원도 속초시 하도문2길 62(도문동)</t>
  </si>
  <si>
    <t>newhouse1@hanmail.net</t>
    <phoneticPr fontId="1" type="noConversion"/>
  </si>
  <si>
    <t>2014년 2차</t>
    <phoneticPr fontId="1" type="noConversion"/>
  </si>
  <si>
    <t>안현숙</t>
    <phoneticPr fontId="1" type="noConversion"/>
  </si>
  <si>
    <t>010-4515-7624</t>
    <phoneticPr fontId="1" type="noConversion"/>
  </si>
  <si>
    <t>jis362@hanmail.net</t>
    <phoneticPr fontId="1" type="noConversion"/>
  </si>
  <si>
    <t xml:space="preserve">청소방역, 건물관리 </t>
  </si>
  <si>
    <t>춘천</t>
  </si>
  <si>
    <t>인제군</t>
  </si>
  <si>
    <t>정인식</t>
  </si>
  <si>
    <t>010-5362-9123</t>
  </si>
  <si>
    <t>033-463-9123</t>
  </si>
  <si>
    <t>033-461-0290</t>
  </si>
  <si>
    <t>강원도 인제군 인제읍 인제로 168</t>
  </si>
  <si>
    <t>jis362@hanmail.net</t>
  </si>
  <si>
    <t>정다래</t>
    <phoneticPr fontId="1" type="noConversion"/>
  </si>
  <si>
    <t>031-423-0757</t>
    <phoneticPr fontId="1" type="noConversion"/>
  </si>
  <si>
    <t>darae1591@naver.com</t>
    <phoneticPr fontId="1" type="noConversion"/>
  </si>
  <si>
    <t>세정제, 탈취제 제조 판매</t>
  </si>
  <si>
    <t>안양</t>
  </si>
  <si>
    <t>안양시</t>
  </si>
  <si>
    <t>경기형</t>
  </si>
  <si>
    <t>이정옥</t>
  </si>
  <si>
    <t>010-5281-4145</t>
  </si>
  <si>
    <t>031-423-0757</t>
  </si>
  <si>
    <t>031-423-7757</t>
  </si>
  <si>
    <t>경기도 안양시 동안구 벌말로 102번길 25(관양동)</t>
  </si>
  <si>
    <t>박종창</t>
    <phoneticPr fontId="1" type="noConversion"/>
  </si>
  <si>
    <t>062-266-8568</t>
    <phoneticPr fontId="1" type="noConversion"/>
  </si>
  <si>
    <t>larabc88@hanmail.net</t>
    <phoneticPr fontId="1" type="noConversion"/>
  </si>
  <si>
    <t>인쇄용지,콩나물</t>
  </si>
  <si>
    <t>광주 북구</t>
  </si>
  <si>
    <t>이애란</t>
  </si>
  <si>
    <t>062-261-8568</t>
  </si>
  <si>
    <t>062-265-8568</t>
  </si>
  <si>
    <t>광주광역시 북구 군왕로 38-1(풍향동, 상가1층)</t>
  </si>
  <si>
    <t>larabc88@hanmail.net</t>
  </si>
  <si>
    <t>김영숙</t>
    <phoneticPr fontId="1" type="noConversion"/>
  </si>
  <si>
    <t>070-4334-7633</t>
    <phoneticPr fontId="1" type="noConversion"/>
  </si>
  <si>
    <t>bitsorry@hanmail.net</t>
    <phoneticPr fontId="1" type="noConversion"/>
  </si>
  <si>
    <t>문화예술,교육</t>
  </si>
  <si>
    <t>광주 동구</t>
  </si>
  <si>
    <t>박정열</t>
    <phoneticPr fontId="1" type="noConversion"/>
  </si>
  <si>
    <t>062-227-7442</t>
  </si>
  <si>
    <t>062-227-7443</t>
  </si>
  <si>
    <t>광주광역시 동구 중앙로 160번길 22(황금동, 5층)</t>
  </si>
  <si>
    <t>bitsorry@daum.net</t>
  </si>
  <si>
    <t>조영옥</t>
    <phoneticPr fontId="1" type="noConversion"/>
  </si>
  <si>
    <t>051-255-0887</t>
    <phoneticPr fontId="1" type="noConversion"/>
  </si>
  <si>
    <t>uec0887@hanmail.net</t>
    <phoneticPr fontId="1" type="noConversion"/>
  </si>
  <si>
    <t>환경 관련 전시사업, 출판인쇄기획, 문화예술교육</t>
  </si>
  <si>
    <t>부산 중구</t>
  </si>
  <si>
    <t>이유상</t>
  </si>
  <si>
    <t>010-5589-7808</t>
  </si>
  <si>
    <t>051-255-0887</t>
  </si>
  <si>
    <t>051-255-1161</t>
  </si>
  <si>
    <t>부산광역시 중구 해관로 62-1, 301(중앙동4가,대양빌딩)</t>
  </si>
  <si>
    <t>polo4593@hanmail.net</t>
  </si>
  <si>
    <t>최경자</t>
    <phoneticPr fontId="1" type="noConversion"/>
  </si>
  <si>
    <t>010-7618-5803</t>
    <phoneticPr fontId="1" type="noConversion"/>
  </si>
  <si>
    <t>totocece@hanmail.net</t>
    <phoneticPr fontId="1" type="noConversion"/>
  </si>
  <si>
    <t>천연염색</t>
  </si>
  <si>
    <t>나주시</t>
  </si>
  <si>
    <t>최경자</t>
  </si>
  <si>
    <t>010-2631-7037</t>
  </si>
  <si>
    <t>061-336-5800</t>
  </si>
  <si>
    <t>061-336-5811</t>
  </si>
  <si>
    <t>전라남도 나주시 문평면 명학길 13-7</t>
  </si>
  <si>
    <t>tocece@hanmail.net</t>
  </si>
  <si>
    <t>이경희</t>
    <phoneticPr fontId="1" type="noConversion"/>
  </si>
  <si>
    <t>010-8844-1425</t>
    <phoneticPr fontId="1" type="noConversion"/>
  </si>
  <si>
    <t>lkh3524@empal.com</t>
    <phoneticPr fontId="1" type="noConversion"/>
  </si>
  <si>
    <t>미용교육사업</t>
  </si>
  <si>
    <t>청주시</t>
  </si>
  <si>
    <t>이경희</t>
  </si>
  <si>
    <t>010-8844-1425</t>
  </si>
  <si>
    <t>043-222-1197</t>
  </si>
  <si>
    <t>충청북도 청주시 흥덕구 무심서로 377-3, 308(모충동)</t>
  </si>
  <si>
    <t>lkh3524@empal.com</t>
  </si>
  <si>
    <t>엄용희</t>
    <phoneticPr fontId="1" type="noConversion"/>
  </si>
  <si>
    <t>033-463-6662</t>
    <phoneticPr fontId="1" type="noConversion"/>
  </si>
  <si>
    <t>uuhehe@nate.com</t>
    <phoneticPr fontId="1" type="noConversion"/>
  </si>
  <si>
    <t>천연비누 및 세안제 생산 판매</t>
  </si>
  <si>
    <t>인제군</t>
    <phoneticPr fontId="1" type="noConversion"/>
  </si>
  <si>
    <t>주동규</t>
  </si>
  <si>
    <t>010-8711-1088</t>
    <phoneticPr fontId="1" type="noConversion"/>
  </si>
  <si>
    <t>033-463-6662</t>
  </si>
  <si>
    <t>033-463-6663</t>
  </si>
  <si>
    <t>강원도 인제군 남면 원남로 69</t>
  </si>
  <si>
    <t>uuhehe@nate.com</t>
  </si>
  <si>
    <t>2014년 3차</t>
    <phoneticPr fontId="1" type="noConversion"/>
  </si>
  <si>
    <t>엄용기</t>
    <phoneticPr fontId="1" type="noConversion"/>
  </si>
  <si>
    <t>033-636-5965</t>
    <phoneticPr fontId="1" type="noConversion"/>
  </si>
  <si>
    <t>chamjo5965@naver.com</t>
    <phoneticPr fontId="1" type="noConversion"/>
  </si>
  <si>
    <t>식품제조업(순대)</t>
    <phoneticPr fontId="1" type="noConversion"/>
  </si>
  <si>
    <t>속초시</t>
    <phoneticPr fontId="1" type="noConversion"/>
  </si>
  <si>
    <t>임용기</t>
  </si>
  <si>
    <t>010-5366-4933</t>
    <phoneticPr fontId="1" type="noConversion"/>
  </si>
  <si>
    <t>033-636-5965</t>
  </si>
  <si>
    <t>033-635-5965</t>
  </si>
  <si>
    <t>강원도 속초시 중앙로 129번길 35-11 (금호동)</t>
  </si>
  <si>
    <t>chamjo59655@naver.com</t>
    <phoneticPr fontId="1" type="noConversion"/>
  </si>
  <si>
    <t>정윤심</t>
    <phoneticPr fontId="1" type="noConversion"/>
  </si>
  <si>
    <t>010-8969-2983</t>
    <phoneticPr fontId="1" type="noConversion"/>
  </si>
  <si>
    <t>maru5087@hanmail.net</t>
    <phoneticPr fontId="1" type="noConversion"/>
  </si>
  <si>
    <t>재활용품수집 및 공방판매.제작</t>
    <phoneticPr fontId="1" type="noConversion"/>
  </si>
  <si>
    <t>김여용</t>
  </si>
  <si>
    <t>055-266-1945</t>
  </si>
  <si>
    <t>경상남도 창원시 의창구 상남로230번길 65(신월동)</t>
  </si>
  <si>
    <t>오영진</t>
    <phoneticPr fontId="1" type="noConversion"/>
  </si>
  <si>
    <t>042-825-5078</t>
    <phoneticPr fontId="1" type="noConversion"/>
  </si>
  <si>
    <t>wezon@wezon.co.kr</t>
    <phoneticPr fontId="1" type="noConversion"/>
  </si>
  <si>
    <t>소프트웨어개 및 시스템소프트 개발(웹접근성 대중화 사업)</t>
    <phoneticPr fontId="1" type="noConversion"/>
  </si>
  <si>
    <t>오영진</t>
  </si>
  <si>
    <t>010-4813-5078</t>
  </si>
  <si>
    <t>042-825-5078</t>
  </si>
  <si>
    <t>0303-0944-5078</t>
  </si>
  <si>
    <t>대전광역시 중구 중교로 30, 303(대흥동,승촌빌딩)</t>
  </si>
  <si>
    <t>강경희</t>
    <phoneticPr fontId="1" type="noConversion"/>
  </si>
  <si>
    <t>070-7865-5755
010-9415-1374</t>
    <phoneticPr fontId="1" type="noConversion"/>
  </si>
  <si>
    <t>78655755@hanmail.net</t>
    <phoneticPr fontId="1" type="noConversion"/>
  </si>
  <si>
    <t>생태교육,환경교육</t>
    <phoneticPr fontId="1" type="noConversion"/>
  </si>
  <si>
    <t>대전형, 환경형</t>
    <phoneticPr fontId="1" type="noConversion"/>
  </si>
  <si>
    <t>대전형, 산림형</t>
    <phoneticPr fontId="1" type="noConversion"/>
  </si>
  <si>
    <t>강경희</t>
  </si>
  <si>
    <t>010-9415-1374</t>
    <phoneticPr fontId="1" type="noConversion"/>
  </si>
  <si>
    <t>070-7865-5755</t>
  </si>
  <si>
    <t>042-255-5657</t>
  </si>
  <si>
    <t>대전광역시 중구 대전천서로 695 (중촌동,주공2단지아파트상가207호)</t>
  </si>
  <si>
    <t>이기수</t>
    <phoneticPr fontId="1" type="noConversion"/>
  </si>
  <si>
    <t>042-223-6242
010-6430-2509</t>
    <phoneticPr fontId="1" type="noConversion"/>
  </si>
  <si>
    <t>imasia6242@hanmail.net</t>
    <phoneticPr fontId="1" type="noConversion"/>
  </si>
  <si>
    <t>다문화음식 유통</t>
    <phoneticPr fontId="1" type="noConversion"/>
  </si>
  <si>
    <t>김선주</t>
  </si>
  <si>
    <t>010-2701-3617</t>
    <phoneticPr fontId="1" type="noConversion"/>
  </si>
  <si>
    <t>042-224-6242</t>
  </si>
  <si>
    <t>042-631-6243</t>
  </si>
  <si>
    <t>대전광역시 중구 중앙로130번길 24(대흥동,2층)</t>
  </si>
  <si>
    <t>djmc6242@hanmail.net</t>
    <phoneticPr fontId="1" type="noConversion"/>
  </si>
  <si>
    <t>김은섭</t>
    <phoneticPr fontId="1" type="noConversion"/>
  </si>
  <si>
    <t>010-8550-8086</t>
    <phoneticPr fontId="1" type="noConversion"/>
  </si>
  <si>
    <t>art_chango@naver.com</t>
    <phoneticPr fontId="1" type="noConversion"/>
  </si>
  <si>
    <t>공연, 전시, 문화예술교육사업</t>
    <phoneticPr fontId="1" type="noConversion"/>
  </si>
  <si>
    <t>부산 수영그</t>
    <phoneticPr fontId="1" type="noConversion"/>
  </si>
  <si>
    <t>김은섭</t>
  </si>
  <si>
    <t>051-959-5211</t>
  </si>
  <si>
    <t>051-627-8162</t>
  </si>
  <si>
    <t>부산광역시 수영구 광남로 38 (남천동,지하2층)</t>
  </si>
  <si>
    <t>황상원</t>
    <phoneticPr fontId="1" type="noConversion"/>
  </si>
  <si>
    <t>010-6279-8550</t>
    <phoneticPr fontId="1" type="noConversion"/>
  </si>
  <si>
    <t>happykoreahk@naver.com</t>
    <phoneticPr fontId="1" type="noConversion"/>
  </si>
  <si>
    <t>자동차 부품(가죽핸들커버),특수용 장갑</t>
  </si>
  <si>
    <t xml:space="preserve">울주군 </t>
    <phoneticPr fontId="1" type="noConversion"/>
  </si>
  <si>
    <t>울산형</t>
  </si>
  <si>
    <t>표준사업장</t>
    <phoneticPr fontId="1" type="noConversion"/>
  </si>
  <si>
    <t>곽양근</t>
  </si>
  <si>
    <t>052-239-7570</t>
  </si>
  <si>
    <t>052-238-8550</t>
  </si>
  <si>
    <t>울산광역시 울주군 온양읍 화산발리로 627</t>
  </si>
  <si>
    <t>happykoreahk@naver.com</t>
  </si>
  <si>
    <t>신현팔</t>
    <phoneticPr fontId="1" type="noConversion"/>
  </si>
  <si>
    <t>010-9391-2528</t>
    <phoneticPr fontId="1" type="noConversion"/>
  </si>
  <si>
    <t>danyangok@hanmail.net</t>
    <phoneticPr fontId="1" type="noConversion"/>
  </si>
  <si>
    <t>지역농산물 가공판매 및 유통</t>
    <phoneticPr fontId="1" type="noConversion"/>
  </si>
  <si>
    <t>단양군</t>
    <phoneticPr fontId="1" type="noConversion"/>
  </si>
  <si>
    <t>채영숙</t>
  </si>
  <si>
    <t>043-422-6622</t>
  </si>
  <si>
    <t>044-421-2528</t>
  </si>
  <si>
    <t>충청북도 단양군 가곡면 사평3길 20</t>
  </si>
  <si>
    <t>박종찬</t>
    <phoneticPr fontId="1" type="noConversion"/>
  </si>
  <si>
    <t>010-3338-7282</t>
    <phoneticPr fontId="1" type="noConversion"/>
  </si>
  <si>
    <t>galange@naver.com</t>
    <phoneticPr fontId="1" type="noConversion"/>
  </si>
  <si>
    <t>재활용품 수거, 판매</t>
    <phoneticPr fontId="1" type="noConversion"/>
  </si>
  <si>
    <t xml:space="preserve">청주시 </t>
    <phoneticPr fontId="1" type="noConversion"/>
  </si>
  <si>
    <t>박흥규</t>
  </si>
  <si>
    <t>010-5459-0072</t>
  </si>
  <si>
    <t>043-285-7289</t>
  </si>
  <si>
    <t>043-283-7285</t>
  </si>
  <si>
    <t>충청북도 청주시 흥덕구 무심서로 333 (모충동)</t>
  </si>
  <si>
    <t>cjjk2857289@naver.com</t>
    <phoneticPr fontId="1" type="noConversion"/>
  </si>
  <si>
    <t>노막동</t>
    <phoneticPr fontId="1" type="noConversion"/>
  </si>
  <si>
    <t>010-4726-2612</t>
    <phoneticPr fontId="1" type="noConversion"/>
  </si>
  <si>
    <t>nohmd7@naver.com</t>
    <phoneticPr fontId="1" type="noConversion"/>
  </si>
  <si>
    <t>음악공연 및 교육</t>
  </si>
  <si>
    <t>원주</t>
  </si>
  <si>
    <t>손현창</t>
  </si>
  <si>
    <t>033-734-6328</t>
  </si>
  <si>
    <t>강원도 원주시 서원대로 205, 102(단계동,상가)</t>
  </si>
  <si>
    <t>2014년 4차</t>
    <phoneticPr fontId="1" type="noConversion"/>
  </si>
  <si>
    <t>김종범</t>
    <phoneticPr fontId="1" type="noConversion"/>
  </si>
  <si>
    <t>010-2937-5434</t>
    <phoneticPr fontId="1" type="noConversion"/>
  </si>
  <si>
    <t>boumstar@naver.com</t>
    <phoneticPr fontId="1" type="noConversion"/>
  </si>
  <si>
    <t>공연사업,교육사업</t>
  </si>
  <si>
    <t>최종현</t>
  </si>
  <si>
    <t>033-633-6250</t>
  </si>
  <si>
    <t>033-637-6250</t>
  </si>
  <si>
    <t>강원도 속초시 번영로 165 (영랑동)</t>
  </si>
  <si>
    <t>김훈회</t>
    <phoneticPr fontId="1" type="noConversion"/>
  </si>
  <si>
    <t>033-635-9399</t>
    <phoneticPr fontId="1" type="noConversion"/>
  </si>
  <si>
    <t>hoonhoe@naver.com</t>
    <phoneticPr fontId="1" type="noConversion"/>
  </si>
  <si>
    <t>제2014-127호</t>
    <phoneticPr fontId="1" type="noConversion"/>
  </si>
  <si>
    <t>어린잎채소 재배 및 판매</t>
  </si>
  <si>
    <t>김훈회</t>
  </si>
  <si>
    <t>033-635-9399</t>
  </si>
  <si>
    <t>070-8668-7545</t>
  </si>
  <si>
    <t>강원도 속초시 도리원길 5 (노학동,동우대학교 영북관 105호)</t>
  </si>
  <si>
    <t>이영민</t>
    <phoneticPr fontId="1" type="noConversion"/>
  </si>
  <si>
    <t>031-8059-7631</t>
    <phoneticPr fontId="1" type="noConversion"/>
  </si>
  <si>
    <t>lym71-71@hanmail.net</t>
    <phoneticPr fontId="1" type="noConversion"/>
  </si>
  <si>
    <t>제2014-130호</t>
    <phoneticPr fontId="1" type="noConversion"/>
  </si>
  <si>
    <t>포장재(쓰레기봉투) 제조 및 무역</t>
  </si>
  <si>
    <t>화성</t>
  </si>
  <si>
    <t>화성시</t>
    <phoneticPr fontId="1" type="noConversion"/>
  </si>
  <si>
    <t>경기도</t>
  </si>
  <si>
    <t>이영민</t>
  </si>
  <si>
    <t>010-2494-3932</t>
  </si>
  <si>
    <t>070-4618-6438</t>
  </si>
  <si>
    <t>031-8059-7630</t>
  </si>
  <si>
    <t>경기도 화성시 향남읍 만년로151번길 69</t>
  </si>
  <si>
    <t>오천호</t>
    <phoneticPr fontId="1" type="noConversion"/>
  </si>
  <si>
    <t>010-9259-4055
055-884-2625</t>
    <phoneticPr fontId="1" type="noConversion"/>
  </si>
  <si>
    <t>ecomommeal@hanmail.net</t>
    <phoneticPr fontId="1" type="noConversion"/>
  </si>
  <si>
    <t>제2014-134호</t>
    <phoneticPr fontId="1" type="noConversion"/>
  </si>
  <si>
    <t>주식회사 에코맘의산골이유식 농업회사법인</t>
    <phoneticPr fontId="1" type="noConversion"/>
  </si>
  <si>
    <t>이유식 제조업, 농식품 도소매업, 농업경영컨설팅, 전자상거래업</t>
  </si>
  <si>
    <t>진주</t>
  </si>
  <si>
    <t>하동군</t>
    <phoneticPr fontId="1" type="noConversion"/>
  </si>
  <si>
    <t>경남형</t>
  </si>
  <si>
    <t>오천호</t>
  </si>
  <si>
    <t>010-9259-4055</t>
  </si>
  <si>
    <t>055-884-2625</t>
  </si>
  <si>
    <t>055-884-7463</t>
  </si>
  <si>
    <t>경상남도 하동군 악양면 정서길 194</t>
  </si>
  <si>
    <t>최문희</t>
    <phoneticPr fontId="1" type="noConversion"/>
  </si>
  <si>
    <t>062-523-0880</t>
    <phoneticPr fontId="1" type="noConversion"/>
  </si>
  <si>
    <t>kunhwa21c@naver.com</t>
    <phoneticPr fontId="1" type="noConversion"/>
  </si>
  <si>
    <t>청소서비스, 청소용품 및 청소장비 판매</t>
  </si>
  <si>
    <t>동구</t>
    <phoneticPr fontId="1" type="noConversion"/>
  </si>
  <si>
    <t>강희중</t>
  </si>
  <si>
    <t>010-5046-5020</t>
  </si>
  <si>
    <t>062-523-0880</t>
  </si>
  <si>
    <t>062-512-0235</t>
  </si>
  <si>
    <t>광주광역시 동구 동계천로5번길 21-2 (계림동)</t>
  </si>
  <si>
    <t>이향숙</t>
    <phoneticPr fontId="1" type="noConversion"/>
  </si>
  <si>
    <t>062-575-3913</t>
    <phoneticPr fontId="1" type="noConversion"/>
  </si>
  <si>
    <t>hangulpium@naver.com</t>
    <phoneticPr fontId="1" type="noConversion"/>
  </si>
  <si>
    <t>한글문화상품 제조 판매 및 한글문화 콘텐츠 개발사업</t>
  </si>
  <si>
    <t>북구</t>
    <phoneticPr fontId="1" type="noConversion"/>
  </si>
  <si>
    <t>이향숙</t>
  </si>
  <si>
    <t>010-5623-3451</t>
  </si>
  <si>
    <t>062-575-3913</t>
  </si>
  <si>
    <t>광주광역시 북구 하서로339번길 9-6 (양산동)</t>
  </si>
  <si>
    <t>9411076@naver.com</t>
    <phoneticPr fontId="1" type="noConversion"/>
  </si>
  <si>
    <t>이승준</t>
    <phoneticPr fontId="1" type="noConversion"/>
  </si>
  <si>
    <t>010-4598-1287</t>
    <phoneticPr fontId="1" type="noConversion"/>
  </si>
  <si>
    <t>mss@mokwon.ac.kr</t>
    <phoneticPr fontId="1" type="noConversion"/>
  </si>
  <si>
    <t>1 (사회적기업의 의무)</t>
    <phoneticPr fontId="1" type="noConversion"/>
  </si>
  <si>
    <t xml:space="preserve">방과후학교  </t>
  </si>
  <si>
    <t>서구</t>
    <phoneticPr fontId="1" type="noConversion"/>
  </si>
  <si>
    <t>대전형</t>
  </si>
  <si>
    <t>김태순</t>
  </si>
  <si>
    <t>042-829-7273</t>
  </si>
  <si>
    <t>042-829-8269</t>
  </si>
  <si>
    <t>대전광역시 서구 도안북로 88 (도안동,목원대학교유관401호)</t>
  </si>
  <si>
    <t>이용우</t>
    <phoneticPr fontId="1" type="noConversion"/>
  </si>
  <si>
    <t>010-8843-8186</t>
    <phoneticPr fontId="1" type="noConversion"/>
  </si>
  <si>
    <t>djm6822@naver.com</t>
    <phoneticPr fontId="1" type="noConversion"/>
  </si>
  <si>
    <t>인쇄업, 싸인광고물 제조업, 간판 제작업, 판촉업, 인테리어업, 이벤트업</t>
  </si>
  <si>
    <t>박종범</t>
  </si>
  <si>
    <t>010-3457-6822</t>
  </si>
  <si>
    <t>042-672-6822</t>
  </si>
  <si>
    <t>042-672-6823</t>
  </si>
  <si>
    <t>대전광역시 동구 대전로867번길 46 (삼성동,3층)</t>
  </si>
  <si>
    <t>정은엽</t>
    <phoneticPr fontId="1" type="noConversion"/>
  </si>
  <si>
    <t>063-563-3223</t>
    <phoneticPr fontId="1" type="noConversion"/>
  </si>
  <si>
    <t>mansuncha@hanmail.net</t>
    <phoneticPr fontId="1" type="noConversion"/>
  </si>
  <si>
    <t>농수산물 가공,유통판매</t>
  </si>
  <si>
    <t>군산</t>
  </si>
  <si>
    <t>고창군</t>
    <phoneticPr fontId="1" type="noConversion"/>
  </si>
  <si>
    <t>차호식</t>
  </si>
  <si>
    <t>063-563-3223</t>
  </si>
  <si>
    <t>063-561-0300</t>
  </si>
  <si>
    <t>전라북도 고창군 상하면 진암구시포로 498</t>
  </si>
  <si>
    <t>이철우</t>
    <phoneticPr fontId="1" type="noConversion"/>
  </si>
  <si>
    <t>010-6478-8945
063-561-5986</t>
    <phoneticPr fontId="1" type="noConversion"/>
  </si>
  <si>
    <t>sdf5986@nate.com</t>
    <phoneticPr fontId="1" type="noConversion"/>
  </si>
  <si>
    <t>국내농산물을 가공한 전통식품 한과 및 떡 제조 및 판매</t>
  </si>
  <si>
    <t>조해주</t>
  </si>
  <si>
    <t>063-561-5986</t>
  </si>
  <si>
    <t>063-562-5989</t>
  </si>
  <si>
    <t>전라북도 고창군 고창읍 태봉로 551</t>
  </si>
  <si>
    <t>정미수</t>
    <phoneticPr fontId="1" type="noConversion"/>
  </si>
  <si>
    <t>063-221-0525</t>
    <phoneticPr fontId="1" type="noConversion"/>
  </si>
  <si>
    <t>jhc34511@hanmail.net</t>
    <phoneticPr fontId="1" type="noConversion"/>
  </si>
  <si>
    <t xml:space="preserve">한의원 및 재가장기요양기관 운영, </t>
  </si>
  <si>
    <t>전주</t>
  </si>
  <si>
    <t>전주시</t>
    <phoneticPr fontId="1" type="noConversion"/>
  </si>
  <si>
    <t>이홍락</t>
  </si>
  <si>
    <t>063-221-0525</t>
  </si>
  <si>
    <t>063-236-0527</t>
  </si>
  <si>
    <t>전라북도 전주시 완산구 장승배기로 184 (수성빌딩,2층)</t>
  </si>
  <si>
    <t>3.2.</t>
    <phoneticPr fontId="1" type="noConversion"/>
  </si>
  <si>
    <t>김선경</t>
    <phoneticPr fontId="1" type="noConversion"/>
  </si>
  <si>
    <t>041-936-8860</t>
    <phoneticPr fontId="1" type="noConversion"/>
  </si>
  <si>
    <t>kkalkkmi8860@hanmail.net</t>
    <phoneticPr fontId="1" type="noConversion"/>
  </si>
  <si>
    <t>청소용역</t>
  </si>
  <si>
    <t>안종성</t>
  </si>
  <si>
    <t>010-2401-7563</t>
  </si>
  <si>
    <t>041-693-8860</t>
  </si>
  <si>
    <t>041-936-8851</t>
  </si>
  <si>
    <t>충청남도 보령시 큰오랏5길 3 (동대동,1층)</t>
  </si>
  <si>
    <t>kkalkkmi8860@hanmail.net</t>
  </si>
  <si>
    <t>양진원</t>
    <phoneticPr fontId="1" type="noConversion"/>
  </si>
  <si>
    <t>010-7231-2004</t>
    <phoneticPr fontId="1" type="noConversion"/>
  </si>
  <si>
    <t>ceo@narutrade.com</t>
    <phoneticPr fontId="1" type="noConversion"/>
  </si>
  <si>
    <t>제2014-167호</t>
    <phoneticPr fontId="1" type="noConversion"/>
  </si>
  <si>
    <t>빔프로젝터용 램프 재생, CCTV 및 방송영상 장비 유통 설치</t>
  </si>
  <si>
    <t>충주</t>
  </si>
  <si>
    <t>충주시</t>
    <phoneticPr fontId="1" type="noConversion"/>
  </si>
  <si>
    <t>양경득</t>
  </si>
  <si>
    <t>0505-284-0100</t>
  </si>
  <si>
    <t>0505-266-0100</t>
  </si>
  <si>
    <t>충청북도 충주시 충원대로 268 305 (단월동,건국대학교충주캠퍼스 창업보육센터)</t>
  </si>
  <si>
    <t>곽자열</t>
    <phoneticPr fontId="1" type="noConversion"/>
  </si>
  <si>
    <t>010-2271-9373</t>
    <phoneticPr fontId="1" type="noConversion"/>
  </si>
  <si>
    <t>dsdb@naver.com</t>
    <phoneticPr fontId="1" type="noConversion"/>
  </si>
  <si>
    <t>생활자기 및 분재관련 제조, 판매 및 도소매업, 각종 체험 프로그램 사업, 오토캠핑</t>
  </si>
  <si>
    <t>음성군</t>
    <phoneticPr fontId="1" type="noConversion"/>
  </si>
  <si>
    <t>서병호</t>
  </si>
  <si>
    <t>010-6205-4697</t>
  </si>
  <si>
    <t>070-7740-4697</t>
  </si>
  <si>
    <t>070-8673-1888</t>
  </si>
  <si>
    <t>충청북도 음성군 생극면 일생로 544</t>
  </si>
  <si>
    <t>최상길</t>
    <phoneticPr fontId="1" type="noConversion"/>
  </si>
  <si>
    <t>010-9108-1008</t>
    <phoneticPr fontId="1" type="noConversion"/>
  </si>
  <si>
    <t>deagsan@hanmail.net</t>
    <phoneticPr fontId="1" type="noConversion"/>
  </si>
  <si>
    <t>농산물 재배 및 가공, 제조 판매</t>
  </si>
  <si>
    <t>신계순</t>
  </si>
  <si>
    <t>033-637-5108</t>
  </si>
  <si>
    <t>033-633-7740</t>
  </si>
  <si>
    <t>강원도 속초시 교동 934-6</t>
  </si>
  <si>
    <t>deagsan@hanmail.net</t>
  </si>
  <si>
    <t>2014년 5차</t>
    <phoneticPr fontId="1" type="noConversion"/>
  </si>
  <si>
    <t>황금화</t>
    <phoneticPr fontId="1" type="noConversion"/>
  </si>
  <si>
    <t>033-632-0054</t>
    <phoneticPr fontId="1" type="noConversion"/>
  </si>
  <si>
    <t>maydin0054@hanmail.net</t>
    <phoneticPr fontId="1" type="noConversion"/>
  </si>
  <si>
    <t>의류, 리촘 사업을 통한 지역일자리 창출</t>
  </si>
  <si>
    <t>자활기업</t>
  </si>
  <si>
    <t>황금화</t>
  </si>
  <si>
    <t>010-9783-0123</t>
  </si>
  <si>
    <t>033-632-0054</t>
  </si>
  <si>
    <t>033-636-1054</t>
  </si>
  <si>
    <t>강원도 속초시 미시령로 3454 (금호동,2층)</t>
  </si>
  <si>
    <t>maydin0054@hanmail.net</t>
  </si>
  <si>
    <t>송현민</t>
    <phoneticPr fontId="1" type="noConversion"/>
  </si>
  <si>
    <t>010-6851-6511</t>
    <phoneticPr fontId="1" type="noConversion"/>
  </si>
  <si>
    <t>darkliebe76@nate.com</t>
    <phoneticPr fontId="1" type="noConversion"/>
  </si>
  <si>
    <t>화장지류 제조</t>
  </si>
  <si>
    <t>창원</t>
  </si>
  <si>
    <t>함안군</t>
    <phoneticPr fontId="1" type="noConversion"/>
  </si>
  <si>
    <t>송현민</t>
  </si>
  <si>
    <t>010-6851-6511</t>
  </si>
  <si>
    <t>055-586-5654</t>
  </si>
  <si>
    <t>055-587-5654</t>
  </si>
  <si>
    <t>경상남도 함안군 칠원면 동대이길 303-47</t>
  </si>
  <si>
    <t>darkliebe76@nate.com</t>
  </si>
  <si>
    <t>장은숙</t>
    <phoneticPr fontId="1" type="noConversion"/>
  </si>
  <si>
    <t>010-5007-6595</t>
    <phoneticPr fontId="1" type="noConversion"/>
  </si>
  <si>
    <t>janges46@naver.com</t>
    <phoneticPr fontId="1" type="noConversion"/>
  </si>
  <si>
    <t>헌책 재활용 및 재사용 사업</t>
  </si>
  <si>
    <t>사하구</t>
    <phoneticPr fontId="1" type="noConversion"/>
  </si>
  <si>
    <t>김정량</t>
  </si>
  <si>
    <t>011-397-7070</t>
  </si>
  <si>
    <t>070-7155-7070</t>
  </si>
  <si>
    <t>부산광역시 사하구 다대동 903</t>
  </si>
  <si>
    <t>janges46@naver.com</t>
  </si>
  <si>
    <t>진대성</t>
    <phoneticPr fontId="1" type="noConversion"/>
  </si>
  <si>
    <t>010-7282-1173</t>
    <phoneticPr fontId="1" type="noConversion"/>
  </si>
  <si>
    <t>misa3130@hanmail.net</t>
    <phoneticPr fontId="1" type="noConversion"/>
  </si>
  <si>
    <t>책자, 팜플렛, 리플렛, 전단지, 정기 간행물, 연구보고서, 사보, 제품 또는 서비스 홍보용 카달로그 등 디자인 인쇄물 수주</t>
  </si>
  <si>
    <t>성동구</t>
    <phoneticPr fontId="1" type="noConversion"/>
  </si>
  <si>
    <t>장애인 표준사업장</t>
    <phoneticPr fontId="1" type="noConversion"/>
  </si>
  <si>
    <t>신창식</t>
  </si>
  <si>
    <t>010-7282-1173</t>
  </si>
  <si>
    <t>02-6948-9650</t>
  </si>
  <si>
    <t>02-6948-9651</t>
  </si>
  <si>
    <t>서울특별시 성동구 뚝섬로1길 25 702(성수동1가, 서울숲한라에코벨리)</t>
  </si>
  <si>
    <t>misa3130@hanmail.net</t>
  </si>
  <si>
    <t>강혜숙</t>
    <phoneticPr fontId="1" type="noConversion"/>
  </si>
  <si>
    <t>010-4242-5241</t>
    <phoneticPr fontId="1" type="noConversion"/>
  </si>
  <si>
    <t>jsjc0321@hanmail.net</t>
    <phoneticPr fontId="1" type="noConversion"/>
  </si>
  <si>
    <t>반찬제조</t>
  </si>
  <si>
    <t>울주군</t>
    <phoneticPr fontId="1" type="noConversion"/>
  </si>
  <si>
    <t>김성대</t>
  </si>
  <si>
    <t>052-269-7222</t>
  </si>
  <si>
    <t>052-269-7791</t>
  </si>
  <si>
    <t>울산광역시 울주군 웅촌면 서리길 26</t>
  </si>
  <si>
    <t>jsjc0321@hanmail.net</t>
  </si>
  <si>
    <t>이명화</t>
    <phoneticPr fontId="1" type="noConversion"/>
  </si>
  <si>
    <t>041-673-2604</t>
    <phoneticPr fontId="1" type="noConversion"/>
  </si>
  <si>
    <t>onnuri2607@naver.com</t>
    <phoneticPr fontId="1" type="noConversion"/>
  </si>
  <si>
    <t>주식회사 온누리</t>
  </si>
  <si>
    <t>채소절임식품, 김치 제조 및 도소매업, 농수산물 도소매업, 식잡 도소매업</t>
  </si>
  <si>
    <t>태안군</t>
    <phoneticPr fontId="1" type="noConversion"/>
  </si>
  <si>
    <t>박대곤</t>
  </si>
  <si>
    <t>010-6274-2678</t>
  </si>
  <si>
    <t>041-673-2604</t>
  </si>
  <si>
    <t>041-673-2603</t>
  </si>
  <si>
    <t>충청남도 태안군 태안읍 백화로 121-132</t>
  </si>
  <si>
    <t>onnuri2607@naver.com</t>
  </si>
  <si>
    <t>이재희</t>
    <phoneticPr fontId="1" type="noConversion"/>
  </si>
  <si>
    <t>043-299-0866</t>
    <phoneticPr fontId="1" type="noConversion"/>
  </si>
  <si>
    <t>ljh330kahg@nate.com</t>
    <phoneticPr fontId="1" type="noConversion"/>
  </si>
  <si>
    <t>방과후학교 교육서비스</t>
  </si>
  <si>
    <t>윤건영</t>
  </si>
  <si>
    <t>010-4006-5938</t>
  </si>
  <si>
    <t>043-299-0866</t>
  </si>
  <si>
    <t>043-299-0875</t>
  </si>
  <si>
    <t>충청북도 청주시 흥덕구 청남로 2065, 309(수곡동)</t>
  </si>
  <si>
    <t>ljh330kahg@nate.com</t>
  </si>
  <si>
    <t>원재학</t>
    <phoneticPr fontId="1" type="noConversion"/>
  </si>
  <si>
    <t>043-253-5356</t>
    <phoneticPr fontId="1" type="noConversion"/>
  </si>
  <si>
    <t>cbm68864@nate.com</t>
    <phoneticPr fontId="1" type="noConversion"/>
  </si>
  <si>
    <t>문화재</t>
    <phoneticPr fontId="1" type="noConversion"/>
  </si>
  <si>
    <t>문화유산 경미보수, 문화재 홍보물 제작 등</t>
  </si>
  <si>
    <t>문화재형</t>
  </si>
  <si>
    <t>한태동</t>
  </si>
  <si>
    <t>010-5468-9603</t>
  </si>
  <si>
    <t>043-253-5356</t>
  </si>
  <si>
    <t>043-253-5359</t>
  </si>
  <si>
    <t>충청북도 청주시 상당구 우암산로 21번길 11 (수도)</t>
  </si>
  <si>
    <t>cbm68864@nate.com</t>
  </si>
  <si>
    <t>민경열</t>
    <phoneticPr fontId="1" type="noConversion"/>
  </si>
  <si>
    <t>010-7533-0112</t>
    <phoneticPr fontId="1" type="noConversion"/>
  </si>
  <si>
    <t>king9970@naver.com</t>
    <phoneticPr fontId="1" type="noConversion"/>
  </si>
  <si>
    <t>실내인테리어</t>
  </si>
  <si>
    <t>진천군</t>
    <phoneticPr fontId="1" type="noConversion"/>
  </si>
  <si>
    <t>민경열</t>
  </si>
  <si>
    <t>010-7533-0112</t>
  </si>
  <si>
    <t>043-532-3304</t>
  </si>
  <si>
    <t>043-536-3304</t>
  </si>
  <si>
    <t>충청북도 진천군 진천읍 중앙북로 20</t>
  </si>
  <si>
    <t>whtmddnj891@hanmail.net</t>
  </si>
  <si>
    <t>이경화</t>
    <phoneticPr fontId="1" type="noConversion"/>
  </si>
  <si>
    <t>033-643-8721</t>
    <phoneticPr fontId="1" type="noConversion"/>
  </si>
  <si>
    <t>novele@hanmail.net</t>
    <phoneticPr fontId="1" type="noConversion"/>
  </si>
  <si>
    <t>축제문화관광 개발</t>
  </si>
  <si>
    <t>이경화</t>
  </si>
  <si>
    <t>010-3371-0665</t>
  </si>
  <si>
    <t>033-643-8721</t>
  </si>
  <si>
    <t>033-643-8722</t>
  </si>
  <si>
    <t>강원도 강릉시 성산면 구산강변길 30 (성산복지회관1층)</t>
  </si>
  <si>
    <t>pink4807@naver.com</t>
  </si>
  <si>
    <t>2014년 6차</t>
    <phoneticPr fontId="1" type="noConversion"/>
  </si>
  <si>
    <t>3.5.</t>
    <phoneticPr fontId="1" type="noConversion"/>
  </si>
  <si>
    <t>이상규</t>
    <phoneticPr fontId="1" type="noConversion"/>
  </si>
  <si>
    <t>033-257-1215</t>
    <phoneticPr fontId="1" type="noConversion"/>
  </si>
  <si>
    <t>gphwc@daum.net</t>
    <phoneticPr fontId="1" type="noConversion"/>
  </si>
  <si>
    <t>취약계층 주거환경 개선서비스</t>
  </si>
  <si>
    <t>춘천시</t>
    <phoneticPr fontId="1" type="noConversion"/>
  </si>
  <si>
    <t>임형석</t>
  </si>
  <si>
    <t>010-6407-0461</t>
  </si>
  <si>
    <t>033-257-1215</t>
  </si>
  <si>
    <t>033-257-2215</t>
  </si>
  <si>
    <t>강원도 춘천시 후석로 420번길 34(후평동)</t>
  </si>
  <si>
    <t>gphwc@daum.net</t>
  </si>
  <si>
    <t>손병모</t>
    <phoneticPr fontId="1" type="noConversion"/>
  </si>
  <si>
    <t>033-661-0110</t>
    <phoneticPr fontId="1" type="noConversion"/>
  </si>
  <si>
    <t>sbm009@cku.ac.kr</t>
    <phoneticPr fontId="1" type="noConversion"/>
  </si>
  <si>
    <t>커피가공기술을 활용한 원두커피개발 제조판매</t>
  </si>
  <si>
    <t>손병모</t>
  </si>
  <si>
    <t>033-661-0110</t>
  </si>
  <si>
    <t>033-648-7379</t>
  </si>
  <si>
    <t>강원도 강릉시 주문진읍 연주로 270 2202(강원도립대학창업보육센터신관)</t>
  </si>
  <si>
    <t>gweonji@nate.com</t>
  </si>
  <si>
    <t>이형민</t>
    <phoneticPr fontId="1" type="noConversion"/>
  </si>
  <si>
    <t>033-242-8756</t>
    <phoneticPr fontId="1" type="noConversion"/>
  </si>
  <si>
    <t>ever0508@naver.com</t>
    <phoneticPr fontId="1" type="noConversion"/>
  </si>
  <si>
    <t>청소, 소독, 청소물품 도소매</t>
  </si>
  <si>
    <t>이형민</t>
  </si>
  <si>
    <t>010-6460-7247</t>
  </si>
  <si>
    <t>033-242-8756</t>
  </si>
  <si>
    <t>033-244-8754</t>
  </si>
  <si>
    <t>ever0508@naver.com</t>
  </si>
  <si>
    <t>박진범</t>
    <phoneticPr fontId="1" type="noConversion"/>
  </si>
  <si>
    <t>010-3694-7661</t>
    <phoneticPr fontId="1" type="noConversion"/>
  </si>
  <si>
    <t>ansanpops@naver.com</t>
    <phoneticPr fontId="1" type="noConversion"/>
  </si>
  <si>
    <t>문화, 예술</t>
    <phoneticPr fontId="1" type="noConversion"/>
  </si>
  <si>
    <t>문화소외계층을 위한 찾아가는 문화 활동, 청소년 및 장애우를 위한 예술교육사업, 안산팝스오케스트라 기획공연</t>
    <phoneticPr fontId="1" type="noConversion"/>
  </si>
  <si>
    <t>안산</t>
  </si>
  <si>
    <t>안산시</t>
    <phoneticPr fontId="1" type="noConversion"/>
  </si>
  <si>
    <t>010-3694-7661</t>
  </si>
  <si>
    <t>031-416-1144</t>
  </si>
  <si>
    <t>031-416-1199</t>
  </si>
  <si>
    <t>경기도 안산시 상록구 본오로 165, 303(본오동)</t>
  </si>
  <si>
    <t>ansanpops@naver.com</t>
  </si>
  <si>
    <t>김봉덕</t>
    <phoneticPr fontId="1" type="noConversion"/>
  </si>
  <si>
    <t>054-859-0282</t>
    <phoneticPr fontId="1" type="noConversion"/>
  </si>
  <si>
    <t>nowpc@nate.com</t>
    <phoneticPr fontId="1" type="noConversion"/>
  </si>
  <si>
    <t>정보통신공사업, 공공기관시스템 구축사업, 컴퓨터 및 주변기기판매</t>
  </si>
  <si>
    <t>안동</t>
  </si>
  <si>
    <t>안동시</t>
    <phoneticPr fontId="1" type="noConversion"/>
  </si>
  <si>
    <t>김봉덕</t>
  </si>
  <si>
    <t>054-859-0282</t>
  </si>
  <si>
    <t>054-854-0282</t>
  </si>
  <si>
    <t>경상북도 안동시 경동로 499(태화동, 1층)</t>
  </si>
  <si>
    <t>nowpc@nate.com</t>
  </si>
  <si>
    <t>임향아</t>
    <phoneticPr fontId="1" type="noConversion"/>
  </si>
  <si>
    <t>070-7398-2522</t>
    <phoneticPr fontId="1" type="noConversion"/>
  </si>
  <si>
    <t>kef1000@naver.com</t>
    <phoneticPr fontId="1" type="noConversion"/>
  </si>
  <si>
    <t>채종사업, 육묘사업, 재활용품 수거판매</t>
  </si>
  <si>
    <t>예천군</t>
    <phoneticPr fontId="1" type="noConversion"/>
  </si>
  <si>
    <t>김영균</t>
  </si>
  <si>
    <t>010-9274-1000</t>
  </si>
  <si>
    <t>070-7398-2522</t>
  </si>
  <si>
    <t>070-7398-2523</t>
  </si>
  <si>
    <t>경상북도 예천군 지보면 대죽리 159-10</t>
  </si>
  <si>
    <t>kef1000@naver.com</t>
  </si>
  <si>
    <t>박성기</t>
    <phoneticPr fontId="1" type="noConversion"/>
  </si>
  <si>
    <t>054-371-1170</t>
    <phoneticPr fontId="1" type="noConversion"/>
  </si>
  <si>
    <t>ps372@hanmail.net</t>
    <phoneticPr fontId="1" type="noConversion"/>
  </si>
  <si>
    <t>지역자원 연계한 로컬푸드 식당 및 성수월마을체험프로그램 운영, 지역농특산물 판매</t>
  </si>
  <si>
    <t>청도군</t>
    <phoneticPr fontId="1" type="noConversion"/>
  </si>
  <si>
    <t>박성기</t>
  </si>
  <si>
    <t>010-3527-8082</t>
  </si>
  <si>
    <t>054-371-1170</t>
  </si>
  <si>
    <t>054-371-1190</t>
  </si>
  <si>
    <t>경상북도 청도군 풍각면 장기길 7</t>
  </si>
  <si>
    <t>sk372@hanmail.net</t>
  </si>
  <si>
    <t>송운영</t>
    <phoneticPr fontId="1" type="noConversion"/>
  </si>
  <si>
    <t>054-701-1333</t>
    <phoneticPr fontId="1" type="noConversion"/>
  </si>
  <si>
    <t>food1555@hanmail.net</t>
    <phoneticPr fontId="1" type="noConversion"/>
  </si>
  <si>
    <t>취약계층 공공급식 통한 일자리 창출</t>
  </si>
  <si>
    <t>포항</t>
  </si>
  <si>
    <t>경주시</t>
    <phoneticPr fontId="1" type="noConversion"/>
  </si>
  <si>
    <t>마을기업</t>
    <phoneticPr fontId="1" type="noConversion"/>
  </si>
  <si>
    <t>010-668-4439</t>
  </si>
  <si>
    <t>054-701-1333</t>
  </si>
  <si>
    <t>054-701-1555</t>
  </si>
  <si>
    <t>경상북도 경주시 알천북로 275(동천동)</t>
  </si>
  <si>
    <t>food1555@hanmail.net</t>
  </si>
  <si>
    <t>탁현배</t>
    <phoneticPr fontId="1" type="noConversion"/>
  </si>
  <si>
    <t>042-716-0029
010-8815-2666</t>
    <phoneticPr fontId="1" type="noConversion"/>
  </si>
  <si>
    <t>tagpond@gmail.com</t>
    <phoneticPr fontId="1" type="noConversion"/>
  </si>
  <si>
    <t>가공농산물, 농산물, 식품 잡화 도소매업</t>
  </si>
  <si>
    <t>유성구</t>
    <phoneticPr fontId="1" type="noConversion"/>
  </si>
  <si>
    <t>이형재</t>
  </si>
  <si>
    <t>010-5498-0503</t>
  </si>
  <si>
    <t>042-716-0017</t>
  </si>
  <si>
    <t>042-824-0103</t>
  </si>
  <si>
    <t>대전광역시 유성구 지족로364번길 40 (지족동,105호)</t>
  </si>
  <si>
    <t>iriL400@naver.com</t>
  </si>
  <si>
    <t>052-222-2080</t>
    <phoneticPr fontId="1" type="noConversion"/>
  </si>
  <si>
    <t>sallim2012@hanmail.net</t>
    <phoneticPr fontId="1" type="noConversion"/>
  </si>
  <si>
    <t>공동간병서비스</t>
  </si>
  <si>
    <t>중구</t>
    <phoneticPr fontId="1" type="noConversion"/>
  </si>
  <si>
    <t>김애랑</t>
  </si>
  <si>
    <t>052-222-2080</t>
  </si>
  <si>
    <t>052-222-2087</t>
  </si>
  <si>
    <t>울산광역시 중구 문화의거리 39, 3층(성남동)</t>
  </si>
  <si>
    <t>sallim2012@hanmail.net</t>
  </si>
  <si>
    <t>임경선</t>
    <phoneticPr fontId="1" type="noConversion"/>
  </si>
  <si>
    <t>010-7681-2070</t>
    <phoneticPr fontId="1" type="noConversion"/>
  </si>
  <si>
    <t>gkgk5386@hanmail.net</t>
    <phoneticPr fontId="1" type="noConversion"/>
  </si>
  <si>
    <t>다육식물 및 화분 제작 판매, 다육식물원운영, 채험학습, 와송판매</t>
  </si>
  <si>
    <t>순천</t>
  </si>
  <si>
    <t>임경선</t>
  </si>
  <si>
    <t>010-76812070</t>
  </si>
  <si>
    <t>061-686-5386</t>
  </si>
  <si>
    <t>061-641-5386</t>
  </si>
  <si>
    <t>전라남도 여수시 소라면 논골안길 20-9</t>
  </si>
  <si>
    <t>gkgk5386@hanmail.net</t>
  </si>
  <si>
    <t>3.10.</t>
    <phoneticPr fontId="1" type="noConversion"/>
  </si>
  <si>
    <t>이선주</t>
    <phoneticPr fontId="1" type="noConversion"/>
  </si>
  <si>
    <t>063-251-6060</t>
    <phoneticPr fontId="1" type="noConversion"/>
  </si>
  <si>
    <t>ho6060@hanmail.net</t>
    <phoneticPr fontId="1" type="noConversion"/>
  </si>
  <si>
    <t>보장구 판매 및 환경관리, 특별청소용역</t>
  </si>
  <si>
    <t>덕진구</t>
    <phoneticPr fontId="1" type="noConversion"/>
  </si>
  <si>
    <t>이명자</t>
  </si>
  <si>
    <t>063-251-6060</t>
  </si>
  <si>
    <t>063-251-6061</t>
  </si>
  <si>
    <t>전주시 덕진구 무삼지4길 16 (인후동1가)</t>
  </si>
  <si>
    <t>ho6060@hanmail.net</t>
  </si>
  <si>
    <t>김선희</t>
    <phoneticPr fontId="1" type="noConversion"/>
  </si>
  <si>
    <t>063-236-1577</t>
    <phoneticPr fontId="1" type="noConversion"/>
  </si>
  <si>
    <t>giplay@naver.com</t>
    <phoneticPr fontId="1" type="noConversion"/>
  </si>
  <si>
    <t>공연 및 체험교육</t>
  </si>
  <si>
    <t>김여명</t>
  </si>
  <si>
    <t>063-236-1577</t>
  </si>
  <si>
    <t>063-236-1578</t>
  </si>
  <si>
    <t>전라북도 전주시 완산구 계룡산길 50 (삼천동2가)</t>
  </si>
  <si>
    <t>giplay@naver.com</t>
  </si>
  <si>
    <t>민준형</t>
    <phoneticPr fontId="1" type="noConversion"/>
  </si>
  <si>
    <t>010-3222-8519</t>
    <phoneticPr fontId="1" type="noConversion"/>
  </si>
  <si>
    <t>uuuua@naver.com</t>
    <phoneticPr fontId="1" type="noConversion"/>
  </si>
  <si>
    <t>홈페이지 및 쇼핑몰 구축, 케릭터 디자인등</t>
  </si>
  <si>
    <t>민준형</t>
  </si>
  <si>
    <t>010-3222-8519</t>
  </si>
  <si>
    <t>043-212-8519</t>
  </si>
  <si>
    <t>043-263-0080</t>
  </si>
  <si>
    <t>충청북도 청주시 청원구 대성로 298(내덕동,청주대학교미래창조관303호)</t>
  </si>
  <si>
    <t>nauri0221@naver.com</t>
  </si>
  <si>
    <t>김덕윤</t>
    <phoneticPr fontId="1" type="noConversion"/>
  </si>
  <si>
    <t>064-794-6277</t>
    <phoneticPr fontId="1" type="noConversion"/>
  </si>
  <si>
    <t>peacevil@hanmail.net</t>
    <phoneticPr fontId="1" type="noConversion"/>
  </si>
  <si>
    <t>제주특별자치도
 제2008-001호</t>
    <phoneticPr fontId="1" type="noConversion"/>
  </si>
  <si>
    <t>노동취약계층 햄, 소시지 가공</t>
  </si>
  <si>
    <t>서귀포시</t>
  </si>
  <si>
    <t>남시영</t>
  </si>
  <si>
    <t>011-694-9340</t>
  </si>
  <si>
    <t>064-794-6277</t>
  </si>
  <si>
    <t>064-794-6279</t>
  </si>
  <si>
    <t>제주특별자치도 서귀포시 대정읍 구억리 308번지</t>
  </si>
  <si>
    <t>2karma@paran.com</t>
    <phoneticPr fontId="1" type="noConversion"/>
  </si>
  <si>
    <t>오영순</t>
    <phoneticPr fontId="1" type="noConversion"/>
  </si>
  <si>
    <t>064-723-9104
010-8539-0629</t>
    <phoneticPr fontId="1" type="noConversion"/>
  </si>
  <si>
    <t>ilbaeumteo@hanmail.net</t>
    <phoneticPr fontId="1" type="noConversion"/>
  </si>
  <si>
    <t>제주특별자치도
 제2008-005호</t>
    <phoneticPr fontId="1" type="noConversion"/>
  </si>
  <si>
    <t>도자기용품 생산 및 판매, 원예작물 재배 및 꽃 배달사업, 친환경인증농산물(감귤) 생산 및 판매</t>
  </si>
  <si>
    <t>제주시</t>
  </si>
  <si>
    <t>장애인직업재활시설</t>
    <phoneticPr fontId="1" type="noConversion"/>
  </si>
  <si>
    <t>최영열</t>
  </si>
  <si>
    <t>011-692-9789</t>
  </si>
  <si>
    <t>064-723-9104</t>
  </si>
  <si>
    <t>064-723-9105</t>
  </si>
  <si>
    <t>제주특별자치도 제주시 화북2동 5625-5</t>
  </si>
  <si>
    <t>bluesea-sky@hanmail.net</t>
    <phoneticPr fontId="1" type="noConversion"/>
  </si>
  <si>
    <t>김완택</t>
    <phoneticPr fontId="1" type="noConversion"/>
  </si>
  <si>
    <t>064-727-9229</t>
    <phoneticPr fontId="1" type="noConversion"/>
  </si>
  <si>
    <t>jeju8684@naver.com</t>
    <phoneticPr fontId="1" type="noConversion"/>
  </si>
  <si>
    <t>제주</t>
    <phoneticPr fontId="1" type="noConversion"/>
  </si>
  <si>
    <t>제주특별자치도
 제2013-001호</t>
    <phoneticPr fontId="1" type="noConversion"/>
  </si>
  <si>
    <t>유기농 영귤, 과즙사업</t>
    <phoneticPr fontId="1" type="noConversion"/>
  </si>
  <si>
    <t>제주</t>
    <phoneticPr fontId="18" type="noConversion"/>
  </si>
  <si>
    <t>제주시</t>
    <phoneticPr fontId="1" type="noConversion"/>
  </si>
  <si>
    <t>제주형</t>
    <phoneticPr fontId="1" type="noConversion"/>
  </si>
  <si>
    <t>김순자</t>
    <phoneticPr fontId="1" type="noConversion"/>
  </si>
  <si>
    <t>010-3711-3563</t>
    <phoneticPr fontId="1" type="noConversion"/>
  </si>
  <si>
    <t>064-727-9889</t>
  </si>
  <si>
    <t>064-751-9797</t>
  </si>
  <si>
    <t>제주특별자치도 제주시 동문로 76 (혜강빌딩4층)</t>
  </si>
  <si>
    <t>강영수</t>
    <phoneticPr fontId="1" type="noConversion"/>
  </si>
  <si>
    <t>064-796-4764
010-3801-2477</t>
    <phoneticPr fontId="1" type="noConversion"/>
  </si>
  <si>
    <t>su-cocoa@hanmail.net</t>
    <phoneticPr fontId="1" type="noConversion"/>
  </si>
  <si>
    <t xml:space="preserve">웰빙전통식품개발 및 교육을 통한 도민건강 증진사업 </t>
    <phoneticPr fontId="1" type="noConversion"/>
  </si>
  <si>
    <t>부정선</t>
    <phoneticPr fontId="1" type="noConversion"/>
  </si>
  <si>
    <t>010-2617-1129</t>
    <phoneticPr fontId="1" type="noConversion"/>
  </si>
  <si>
    <t>064-796-4764</t>
  </si>
  <si>
    <t>064-796-4772</t>
  </si>
  <si>
    <t>제주특별자치도 제주시 한림읍 대림리 118번지</t>
  </si>
  <si>
    <t>buse3101@hanmail.net</t>
    <phoneticPr fontId="1" type="noConversion"/>
  </si>
  <si>
    <t>연번</t>
    <phoneticPr fontId="1" type="noConversion"/>
  </si>
  <si>
    <t>공시범위</t>
    <phoneticPr fontId="1" type="noConversion"/>
  </si>
  <si>
    <t>신청날짜</t>
    <phoneticPr fontId="1" type="noConversion"/>
  </si>
  <si>
    <t>접수날짜</t>
    <phoneticPr fontId="1" type="noConversion"/>
  </si>
  <si>
    <t>접수경로</t>
    <phoneticPr fontId="1" type="noConversion"/>
  </si>
  <si>
    <t>접수확인</t>
    <phoneticPr fontId="1" type="noConversion"/>
  </si>
  <si>
    <t>공시담당자</t>
    <phoneticPr fontId="1" type="noConversion"/>
  </si>
  <si>
    <t>공시참여계기</t>
    <phoneticPr fontId="1" type="noConversion"/>
  </si>
  <si>
    <t>공시참여경로</t>
    <phoneticPr fontId="1" type="noConversion"/>
  </si>
  <si>
    <t>공시참여여부</t>
    <phoneticPr fontId="1" type="noConversion"/>
  </si>
  <si>
    <t>사회서비스분야</t>
    <phoneticPr fontId="1" type="noConversion"/>
  </si>
  <si>
    <t>사업내용</t>
  </si>
  <si>
    <t>관할센터</t>
  </si>
  <si>
    <t>시군구</t>
  </si>
  <si>
    <t>사회적목적
 실현 유형</t>
    <phoneticPr fontId="1" type="noConversion"/>
  </si>
  <si>
    <t>조직형태</t>
    <phoneticPr fontId="1" type="noConversion"/>
  </si>
  <si>
    <t>과거사회적일자리
참여여부및유형</t>
    <phoneticPr fontId="1" type="noConversion"/>
  </si>
  <si>
    <t>예비사회적기업여부</t>
    <phoneticPr fontId="1" type="noConversion"/>
  </si>
  <si>
    <t>마을기업 여부</t>
    <phoneticPr fontId="1" type="noConversion"/>
  </si>
  <si>
    <t>농어촌공동체회사 여부</t>
    <phoneticPr fontId="1" type="noConversion"/>
  </si>
  <si>
    <t>장애인 시설여부</t>
  </si>
  <si>
    <t>장애인 시설여부</t>
    <phoneticPr fontId="1" type="noConversion"/>
  </si>
  <si>
    <t>자활기업여부</t>
    <phoneticPr fontId="1" type="noConversion"/>
  </si>
  <si>
    <t>대표자</t>
  </si>
  <si>
    <t>담당자 핸드폰</t>
  </si>
  <si>
    <t>대표전화번호</t>
  </si>
  <si>
    <t>팩스</t>
  </si>
  <si>
    <t>소재지</t>
  </si>
  <si>
    <t>이메일</t>
  </si>
  <si>
    <t>회차</t>
  </si>
  <si>
    <t>성명</t>
    <phoneticPr fontId="1" type="noConversion"/>
  </si>
  <si>
    <t>연락처</t>
    <phoneticPr fontId="1" type="noConversion"/>
  </si>
  <si>
    <t>(최신)</t>
    <phoneticPr fontId="1" type="noConversion"/>
  </si>
  <si>
    <t>기본공시</t>
    <phoneticPr fontId="1" type="noConversion"/>
  </si>
  <si>
    <t>확장공시</t>
    <phoneticPr fontId="1" type="noConversion"/>
  </si>
  <si>
    <t>확장공시</t>
    <phoneticPr fontId="1" type="noConversion"/>
  </si>
  <si>
    <t>제2007-001호</t>
  </si>
  <si>
    <t>(재)다솜이재단</t>
  </si>
  <si>
    <t>제2007-002호</t>
  </si>
  <si>
    <t>(재)아름다운가게</t>
  </si>
  <si>
    <t>제2007-033호</t>
  </si>
  <si>
    <t>㈜컴윈</t>
  </si>
  <si>
    <t>제2008-049호</t>
  </si>
  <si>
    <t>㈜가온</t>
  </si>
  <si>
    <t>제2008-088호</t>
  </si>
  <si>
    <t>부안낭주회</t>
  </si>
  <si>
    <t>제2008-114호</t>
  </si>
  <si>
    <t>한국컴퓨터재생센터㈜</t>
  </si>
  <si>
    <t>제2008-157호</t>
  </si>
  <si>
    <t>유한회사영동군사회서비스센터</t>
  </si>
  <si>
    <t>제2009-030호</t>
  </si>
  <si>
    <t>(주)청소사랑</t>
  </si>
  <si>
    <t>제2009-056호</t>
  </si>
  <si>
    <t>㈜트래블러스맵</t>
  </si>
  <si>
    <t>제2009-061호</t>
  </si>
  <si>
    <t>유한회사 인제하우징</t>
  </si>
  <si>
    <t>제2010-036호</t>
  </si>
  <si>
    <t>㈜노나메기</t>
  </si>
  <si>
    <t>제2010-137호</t>
  </si>
  <si>
    <t>웹와치주식회사</t>
  </si>
  <si>
    <t>제2010-187호</t>
  </si>
  <si>
    <t>(주)다우환경</t>
  </si>
  <si>
    <t>제2011-012호</t>
  </si>
  <si>
    <t>제2011-015호</t>
  </si>
  <si>
    <t>사단법인 에코언니야</t>
  </si>
  <si>
    <t>제2011-053호</t>
  </si>
  <si>
    <t>제너럴바이오주식회사</t>
  </si>
  <si>
    <t>제2011-121호</t>
  </si>
  <si>
    <t>청밀</t>
  </si>
  <si>
    <t>제2011-125호</t>
  </si>
  <si>
    <t>제2012-047호</t>
  </si>
  <si>
    <t>㈜중원기업</t>
  </si>
  <si>
    <t>제2012-061호</t>
  </si>
  <si>
    <t>㈜공감만세</t>
  </si>
  <si>
    <t>제2012-064호</t>
  </si>
  <si>
    <t>㈜싸리비</t>
  </si>
  <si>
    <t>제2012-074호</t>
  </si>
  <si>
    <t>주식회사 나눔환경</t>
  </si>
  <si>
    <t>제2012-081호</t>
  </si>
  <si>
    <t>(유)대산환경</t>
  </si>
  <si>
    <t>제2013-067호</t>
  </si>
  <si>
    <t>㈜천우굿프랜즈</t>
  </si>
  <si>
    <t>제2014-004호</t>
  </si>
  <si>
    <t>(주)일렉콤</t>
  </si>
  <si>
    <t>제2014-060호</t>
  </si>
  <si>
    <t>㈜경민들레</t>
  </si>
  <si>
    <t>제2014-185호</t>
  </si>
  <si>
    <t>제2014-256호</t>
  </si>
  <si>
    <t>소백산영농조합법인</t>
  </si>
  <si>
    <t>제주특별자치도
 제2010-003호</t>
    <phoneticPr fontId="1" type="noConversion"/>
  </si>
  <si>
    <t>(주)제주생태관광</t>
  </si>
  <si>
    <t>㈜코끼리를키우는사람들</t>
    <phoneticPr fontId="1" type="noConversion"/>
  </si>
  <si>
    <t>세상에서가장아름다운나무 (다문화마켓)</t>
    <phoneticPr fontId="1" type="noConversion"/>
  </si>
  <si>
    <t>행복나래 주식회사</t>
    <phoneticPr fontId="1" type="noConversion"/>
  </si>
  <si>
    <t>주식회사 동부케어</t>
    <phoneticPr fontId="1" type="noConversion"/>
  </si>
  <si>
    <t>㈜두꺼비하우징</t>
    <phoneticPr fontId="1" type="noConversion"/>
  </si>
  <si>
    <t>주식회사 맑은기업</t>
    <phoneticPr fontId="1" type="noConversion"/>
  </si>
  <si>
    <t>주식회사 광고발전소</t>
    <phoneticPr fontId="1" type="noConversion"/>
  </si>
  <si>
    <t>미담장학회</t>
    <phoneticPr fontId="1" type="noConversion"/>
  </si>
  <si>
    <t>㈜한화비앤비</t>
    <phoneticPr fontId="1" type="noConversion"/>
  </si>
  <si>
    <t>재단법인 행복한학교재단</t>
    <phoneticPr fontId="1" type="noConversion"/>
  </si>
  <si>
    <t>제2012-126호</t>
    <phoneticPr fontId="1" type="noConversion"/>
  </si>
  <si>
    <t>제2013-107호</t>
    <phoneticPr fontId="1" type="noConversion"/>
  </si>
  <si>
    <t>제2013-124호</t>
    <phoneticPr fontId="1" type="noConversion"/>
  </si>
  <si>
    <t>울산</t>
    <phoneticPr fontId="1" type="noConversion"/>
  </si>
  <si>
    <t>제2013-129호</t>
    <phoneticPr fontId="1" type="noConversion"/>
  </si>
  <si>
    <t>제2013-177호</t>
    <phoneticPr fontId="1" type="noConversion"/>
  </si>
  <si>
    <t>제2013-194호</t>
    <phoneticPr fontId="1" type="noConversion"/>
  </si>
  <si>
    <t>제2013-256호</t>
    <phoneticPr fontId="1" type="noConversion"/>
  </si>
  <si>
    <t>근로자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</si>
</sst>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#,##0_);[Red]\(#,##0\)"/>
    <numFmt numFmtId="177" formatCode="0_);[Red]\(0\)"/>
    <numFmt numFmtId="178" formatCode="#,##0;[Red]#,##0"/>
  </numFmts>
  <fonts count="2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1"/>
      <color rgb="FF000000"/>
      <name val="돋움"/>
      <family val="3"/>
      <charset val="129"/>
    </font>
    <font>
      <sz val="11"/>
      <name val="한컴바탕"/>
      <family val="1"/>
      <charset val="129"/>
    </font>
    <font>
      <sz val="11"/>
      <color theme="1"/>
      <name val="맑은 고딕"/>
      <family val="3"/>
      <charset val="129"/>
      <scheme val="minor"/>
    </font>
    <font>
      <sz val="11"/>
      <color rgb="FF000000"/>
      <name val="한컴바탕"/>
      <family val="1"/>
      <charset val="129"/>
    </font>
    <font>
      <u/>
      <sz val="11"/>
      <color theme="10"/>
      <name val="맑은 고딕"/>
      <family val="3"/>
      <charset val="129"/>
    </font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9"/>
      <name val="맑은 고딕"/>
      <family val="3"/>
      <charset val="129"/>
      <scheme val="minor"/>
    </font>
    <font>
      <sz val="9"/>
      <name val="돋움"/>
      <family val="3"/>
      <charset val="129"/>
    </font>
    <font>
      <b/>
      <sz val="11"/>
      <color theme="3"/>
      <name val="맑은 고딕"/>
      <family val="2"/>
      <charset val="129"/>
      <scheme val="minor"/>
    </font>
    <font>
      <u/>
      <sz val="9"/>
      <name val="돋움"/>
      <family val="3"/>
      <charset val="129"/>
    </font>
    <font>
      <sz val="8"/>
      <name val="맑은 고딕"/>
      <family val="3"/>
      <charset val="129"/>
    </font>
    <font>
      <b/>
      <sz val="9"/>
      <name val="돋움"/>
      <family val="3"/>
      <charset val="129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b/>
      <sz val="9"/>
      <color theme="1"/>
      <name val="돋움"/>
      <family val="3"/>
      <charset val="129"/>
    </font>
    <font>
      <b/>
      <sz val="8"/>
      <name val="돋움"/>
      <family val="3"/>
      <charset val="129"/>
    </font>
    <font>
      <b/>
      <sz val="8"/>
      <color theme="1"/>
      <name val="돋움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>
      <alignment vertical="center"/>
    </xf>
    <xf numFmtId="0" fontId="2" fillId="0" borderId="0"/>
    <xf numFmtId="0" fontId="4" fillId="0" borderId="0"/>
    <xf numFmtId="0" fontId="2" fillId="0" borderId="0"/>
    <xf numFmtId="0" fontId="3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10" fillId="0" borderId="0" xfId="0" applyFont="1">
      <alignment vertical="center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>
      <alignment vertical="center"/>
    </xf>
    <xf numFmtId="177" fontId="14" fillId="0" borderId="0" xfId="0" applyNumberFormat="1" applyFont="1" applyFill="1" applyAlignment="1">
      <alignment horizontal="center" vertical="center"/>
    </xf>
    <xf numFmtId="3" fontId="14" fillId="0" borderId="0" xfId="0" applyNumberFormat="1" applyFont="1" applyFill="1">
      <alignment vertical="center"/>
    </xf>
    <xf numFmtId="177" fontId="14" fillId="0" borderId="0" xfId="0" applyNumberFormat="1" applyFont="1" applyFill="1">
      <alignment vertical="center"/>
    </xf>
    <xf numFmtId="3" fontId="14" fillId="0" borderId="0" xfId="0" applyNumberFormat="1" applyFont="1" applyFill="1" applyAlignment="1">
      <alignment horizontal="center" vertical="center"/>
    </xf>
    <xf numFmtId="0" fontId="15" fillId="0" borderId="1" xfId="1" applyFont="1" applyFill="1" applyBorder="1" applyAlignment="1" applyProtection="1">
      <alignment horizontal="center" vertical="center"/>
      <protection locked="0"/>
    </xf>
    <xf numFmtId="0" fontId="15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7" fillId="0" borderId="1" xfId="4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0" xfId="0" applyFont="1" applyFill="1">
      <alignment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 wrapText="1"/>
    </xf>
    <xf numFmtId="0" fontId="15" fillId="0" borderId="1" xfId="11" applyNumberFormat="1" applyFont="1" applyFill="1" applyBorder="1" applyAlignment="1" applyProtection="1">
      <alignment horizontal="center" vertical="center" wrapText="1"/>
    </xf>
    <xf numFmtId="0" fontId="15" fillId="0" borderId="1" xfId="4" applyFont="1" applyFill="1" applyBorder="1" applyAlignment="1">
      <alignment horizontal="center" vertical="center"/>
    </xf>
    <xf numFmtId="49" fontId="15" fillId="0" borderId="1" xfId="1" applyNumberFormat="1" applyFont="1" applyFill="1" applyBorder="1" applyAlignment="1">
      <alignment horizontal="center" vertical="center"/>
    </xf>
    <xf numFmtId="0" fontId="15" fillId="0" borderId="1" xfId="0" applyFont="1" applyFill="1" applyBorder="1">
      <alignment vertical="center"/>
    </xf>
    <xf numFmtId="178" fontId="15" fillId="0" borderId="1" xfId="1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178" fontId="15" fillId="0" borderId="1" xfId="1" applyNumberFormat="1" applyFont="1" applyFill="1" applyBorder="1" applyAlignment="1">
      <alignment horizontal="center" vertical="center"/>
    </xf>
    <xf numFmtId="0" fontId="15" fillId="0" borderId="1" xfId="4" applyFont="1" applyFill="1" applyBorder="1" applyAlignment="1" applyProtection="1">
      <alignment horizontal="center" vertical="center"/>
    </xf>
    <xf numFmtId="178" fontId="15" fillId="0" borderId="1" xfId="0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horizontal="center" vertical="center"/>
    </xf>
    <xf numFmtId="0" fontId="15" fillId="0" borderId="3" xfId="1" applyNumberFormat="1" applyFont="1" applyFill="1" applyBorder="1" applyAlignment="1">
      <alignment horizontal="center" vertical="center"/>
    </xf>
    <xf numFmtId="0" fontId="17" fillId="0" borderId="1" xfId="4" applyFont="1" applyFill="1" applyBorder="1" applyAlignment="1" applyProtection="1">
      <alignment horizontal="center" vertical="center"/>
    </xf>
    <xf numFmtId="0" fontId="15" fillId="0" borderId="1" xfId="1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4" xfId="1" applyFont="1" applyFill="1" applyBorder="1" applyAlignment="1">
      <alignment horizontal="center" vertical="center"/>
    </xf>
    <xf numFmtId="49" fontId="15" fillId="0" borderId="4" xfId="1" applyNumberFormat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7" fillId="0" borderId="1" xfId="8" applyFont="1" applyFill="1" applyBorder="1" applyAlignment="1" applyProtection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15" fillId="0" borderId="1" xfId="5" applyNumberFormat="1" applyFont="1" applyFill="1" applyBorder="1" applyAlignment="1">
      <alignment horizontal="center" vertical="center"/>
    </xf>
    <xf numFmtId="14" fontId="15" fillId="0" borderId="1" xfId="0" applyNumberFormat="1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7" fillId="0" borderId="5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 applyProtection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>
      <alignment vertical="center"/>
    </xf>
    <xf numFmtId="0" fontId="15" fillId="0" borderId="7" xfId="0" applyFont="1" applyFill="1" applyBorder="1" applyAlignment="1">
      <alignment horizontal="center" vertical="center"/>
    </xf>
    <xf numFmtId="0" fontId="17" fillId="0" borderId="2" xfId="4" applyFont="1" applyFill="1" applyBorder="1" applyAlignment="1" applyProtection="1">
      <alignment horizontal="center" vertical="center" wrapText="1"/>
    </xf>
    <xf numFmtId="0" fontId="15" fillId="0" borderId="2" xfId="4" applyFont="1" applyFill="1" applyBorder="1" applyAlignment="1">
      <alignment horizontal="center" vertical="center" wrapText="1"/>
    </xf>
    <xf numFmtId="0" fontId="17" fillId="0" borderId="2" xfId="4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 shrinkToFi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1" xfId="0" applyNumberFormat="1" applyFont="1" applyFill="1" applyBorder="1" applyAlignment="1">
      <alignment horizontal="center" vertical="center" wrapText="1" shrinkToFit="1"/>
    </xf>
    <xf numFmtId="0" fontId="15" fillId="0" borderId="1" xfId="0" applyNumberFormat="1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/>
    </xf>
    <xf numFmtId="0" fontId="24" fillId="2" borderId="3" xfId="1" applyFont="1" applyFill="1" applyBorder="1" applyAlignment="1">
      <alignment horizontal="center" vertical="center" wrapText="1"/>
    </xf>
    <xf numFmtId="0" fontId="23" fillId="2" borderId="3" xfId="1" applyFont="1" applyFill="1" applyBorder="1" applyAlignment="1">
      <alignment horizontal="center" vertical="center"/>
    </xf>
    <xf numFmtId="0" fontId="23" fillId="5" borderId="8" xfId="1" applyFont="1" applyFill="1" applyBorder="1" applyAlignment="1">
      <alignment horizontal="center" vertical="center" wrapText="1"/>
    </xf>
    <xf numFmtId="0" fontId="23" fillId="5" borderId="3" xfId="1" applyFont="1" applyFill="1" applyBorder="1" applyAlignment="1">
      <alignment horizontal="center" vertical="center" wrapText="1"/>
    </xf>
    <xf numFmtId="0" fontId="24" fillId="5" borderId="3" xfId="1" applyFont="1" applyFill="1" applyBorder="1" applyAlignment="1">
      <alignment horizontal="center" vertical="center" wrapText="1"/>
    </xf>
    <xf numFmtId="0" fontId="23" fillId="5" borderId="3" xfId="1" applyFont="1" applyFill="1" applyBorder="1" applyAlignment="1">
      <alignment horizontal="center" vertical="center"/>
    </xf>
    <xf numFmtId="0" fontId="23" fillId="6" borderId="3" xfId="1" applyFont="1" applyFill="1" applyBorder="1" applyAlignment="1">
      <alignment horizontal="center" vertical="center"/>
    </xf>
    <xf numFmtId="0" fontId="22" fillId="0" borderId="0" xfId="0" applyFont="1">
      <alignment vertical="center"/>
    </xf>
    <xf numFmtId="0" fontId="22" fillId="3" borderId="1" xfId="0" applyFont="1" applyFill="1" applyBorder="1" applyAlignment="1">
      <alignment horizontal="center" vertical="center"/>
    </xf>
    <xf numFmtId="0" fontId="24" fillId="2" borderId="6" xfId="1" applyFont="1" applyFill="1" applyBorder="1" applyAlignment="1">
      <alignment horizontal="center" vertical="center" wrapText="1"/>
    </xf>
    <xf numFmtId="0" fontId="23" fillId="2" borderId="6" xfId="1" applyFont="1" applyFill="1" applyBorder="1" applyAlignment="1">
      <alignment horizontal="center" vertical="center"/>
    </xf>
    <xf numFmtId="0" fontId="23" fillId="5" borderId="9" xfId="1" applyFont="1" applyFill="1" applyBorder="1" applyAlignment="1">
      <alignment horizontal="center" vertical="center" wrapText="1"/>
    </xf>
    <xf numFmtId="0" fontId="23" fillId="5" borderId="6" xfId="1" applyFont="1" applyFill="1" applyBorder="1" applyAlignment="1">
      <alignment horizontal="center" vertical="center" wrapText="1"/>
    </xf>
    <xf numFmtId="0" fontId="24" fillId="5" borderId="6" xfId="1" applyFont="1" applyFill="1" applyBorder="1" applyAlignment="1">
      <alignment horizontal="center" vertical="center" wrapText="1"/>
    </xf>
    <xf numFmtId="0" fontId="23" fillId="5" borderId="6" xfId="1" applyFont="1" applyFill="1" applyBorder="1" applyAlignment="1">
      <alignment horizontal="center" vertical="center"/>
    </xf>
    <xf numFmtId="0" fontId="23" fillId="6" borderId="6" xfId="1" applyFont="1" applyFill="1" applyBorder="1" applyAlignment="1">
      <alignment horizontal="center" vertical="center"/>
    </xf>
    <xf numFmtId="0" fontId="23" fillId="6" borderId="6" xfId="1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center" vertical="center" wrapText="1"/>
    </xf>
    <xf numFmtId="9" fontId="14" fillId="0" borderId="0" xfId="9" applyFont="1" applyFill="1">
      <alignment vertical="center"/>
    </xf>
    <xf numFmtId="0" fontId="12" fillId="7" borderId="1" xfId="0" applyFont="1" applyFill="1" applyBorder="1" applyAlignment="1">
      <alignment horizontal="center" vertical="center"/>
    </xf>
    <xf numFmtId="0" fontId="11" fillId="7" borderId="1" xfId="1" applyFont="1" applyFill="1" applyBorder="1" applyAlignment="1">
      <alignment horizontal="center" vertical="center"/>
    </xf>
    <xf numFmtId="0" fontId="11" fillId="7" borderId="1" xfId="1" applyFont="1" applyFill="1" applyBorder="1" applyAlignment="1">
      <alignment horizontal="center" vertical="center" wrapText="1"/>
    </xf>
    <xf numFmtId="0" fontId="11" fillId="8" borderId="1" xfId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3" fontId="11" fillId="5" borderId="1" xfId="0" applyNumberFormat="1" applyFont="1" applyFill="1" applyBorder="1" applyAlignment="1">
      <alignment horizontal="center" vertical="center"/>
    </xf>
    <xf numFmtId="177" fontId="15" fillId="0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/>
    </xf>
    <xf numFmtId="9" fontId="15" fillId="0" borderId="1" xfId="9" applyFont="1" applyFill="1" applyBorder="1" applyAlignment="1">
      <alignment horizontal="center" vertical="center"/>
    </xf>
    <xf numFmtId="3" fontId="15" fillId="0" borderId="1" xfId="10" applyNumberFormat="1" applyFont="1" applyFill="1" applyBorder="1" applyAlignment="1">
      <alignment horizontal="center" vertical="center"/>
    </xf>
    <xf numFmtId="177" fontId="15" fillId="0" borderId="1" xfId="10" applyNumberFormat="1" applyFont="1" applyFill="1" applyBorder="1" applyAlignment="1">
      <alignment horizontal="center" vertical="center"/>
    </xf>
    <xf numFmtId="177" fontId="15" fillId="0" borderId="1" xfId="10" quotePrefix="1" applyNumberFormat="1" applyFont="1" applyFill="1" applyBorder="1" applyAlignment="1">
      <alignment horizontal="center" vertical="center"/>
    </xf>
    <xf numFmtId="3" fontId="15" fillId="0" borderId="1" xfId="10" quotePrefix="1" applyNumberFormat="1" applyFont="1" applyFill="1" applyBorder="1" applyAlignment="1">
      <alignment horizontal="center" vertical="center"/>
    </xf>
    <xf numFmtId="176" fontId="15" fillId="0" borderId="1" xfId="0" applyNumberFormat="1" applyFont="1" applyFill="1" applyBorder="1" applyAlignment="1">
      <alignment horizontal="center" vertical="center" wrapText="1"/>
    </xf>
    <xf numFmtId="176" fontId="15" fillId="0" borderId="1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3" fontId="10" fillId="0" borderId="0" xfId="0" applyNumberFormat="1" applyFont="1">
      <alignment vertical="center"/>
    </xf>
    <xf numFmtId="3" fontId="15" fillId="0" borderId="1" xfId="0" quotePrefix="1" applyNumberFormat="1" applyFont="1" applyFill="1" applyBorder="1" applyAlignment="1">
      <alignment horizontal="center" vertical="center"/>
    </xf>
    <xf numFmtId="177" fontId="11" fillId="8" borderId="1" xfId="0" applyNumberFormat="1" applyFont="1" applyFill="1" applyBorder="1" applyAlignment="1">
      <alignment horizontal="center" vertical="center" wrapText="1"/>
    </xf>
    <xf numFmtId="9" fontId="11" fillId="8" borderId="1" xfId="9" applyFont="1" applyFill="1" applyBorder="1" applyAlignment="1">
      <alignment horizontal="center" vertical="center"/>
    </xf>
    <xf numFmtId="3" fontId="11" fillId="8" borderId="1" xfId="0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3" fontId="11" fillId="9" borderId="1" xfId="0" applyNumberFormat="1" applyFont="1" applyFill="1" applyBorder="1" applyAlignment="1">
      <alignment horizontal="center" vertical="center"/>
    </xf>
    <xf numFmtId="9" fontId="11" fillId="9" borderId="1" xfId="9" applyFont="1" applyFill="1" applyBorder="1" applyAlignment="1">
      <alignment horizontal="center" vertical="center"/>
    </xf>
    <xf numFmtId="3" fontId="12" fillId="5" borderId="1" xfId="10" applyNumberFormat="1" applyFont="1" applyFill="1" applyBorder="1" applyAlignment="1">
      <alignment horizontal="center" vertical="center" wrapText="1"/>
    </xf>
    <xf numFmtId="3" fontId="11" fillId="5" borderId="1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3" fontId="12" fillId="10" borderId="1" xfId="10" applyNumberFormat="1" applyFont="1" applyFill="1" applyBorder="1" applyAlignment="1">
      <alignment horizontal="center" vertical="center" wrapText="1"/>
    </xf>
    <xf numFmtId="3" fontId="12" fillId="1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3" fillId="4" borderId="3" xfId="1" applyFont="1" applyFill="1" applyBorder="1" applyAlignment="1">
      <alignment horizontal="center" vertical="center" wrapText="1"/>
    </xf>
    <xf numFmtId="0" fontId="23" fillId="4" borderId="6" xfId="1" applyFont="1" applyFill="1" applyBorder="1" applyAlignment="1">
      <alignment horizontal="center" vertical="center" wrapText="1"/>
    </xf>
    <xf numFmtId="0" fontId="23" fillId="4" borderId="3" xfId="1" applyFont="1" applyFill="1" applyBorder="1" applyAlignment="1">
      <alignment horizontal="center" vertical="center"/>
    </xf>
    <xf numFmtId="0" fontId="23" fillId="4" borderId="6" xfId="1" applyFont="1" applyFill="1" applyBorder="1" applyAlignment="1">
      <alignment horizontal="center" vertical="center"/>
    </xf>
    <xf numFmtId="0" fontId="24" fillId="4" borderId="3" xfId="1" applyFont="1" applyFill="1" applyBorder="1" applyAlignment="1">
      <alignment horizontal="center" vertical="center"/>
    </xf>
    <xf numFmtId="0" fontId="24" fillId="4" borderId="6" xfId="1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  <xf numFmtId="0" fontId="22" fillId="3" borderId="6" xfId="0" applyFont="1" applyFill="1" applyBorder="1" applyAlignment="1">
      <alignment horizontal="center" vertical="center"/>
    </xf>
  </cellXfs>
  <cellStyles count="12">
    <cellStyle name="백분율" xfId="9" builtinId="5"/>
    <cellStyle name="쉼표 [0]" xfId="10" builtinId="6"/>
    <cellStyle name="제목 4" xfId="11" builtinId="19"/>
    <cellStyle name="표준" xfId="0" builtinId="0"/>
    <cellStyle name="표준 2" xfId="6"/>
    <cellStyle name="표준 2 2" xfId="1"/>
    <cellStyle name="표준 2 2 2" xfId="2"/>
    <cellStyle name="표준 3" xfId="3"/>
    <cellStyle name="표준 4" xfId="5"/>
    <cellStyle name="표준 5" xfId="7"/>
    <cellStyle name="하이퍼링크 2" xfId="8"/>
    <cellStyle name="하이퍼링크 3" xfId="4"/>
  </cellStyles>
  <dxfs count="350"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mailto:engle001@hanmail.net" TargetMode="External"/><Relationship Id="rId18" Type="http://schemas.openxmlformats.org/officeDocument/2006/relationships/hyperlink" Target="mailto:soslim063@naver.com" TargetMode="External"/><Relationship Id="rId26" Type="http://schemas.openxmlformats.org/officeDocument/2006/relationships/hyperlink" Target="mailto:0islet@naver.com" TargetMode="External"/><Relationship Id="rId39" Type="http://schemas.openxmlformats.org/officeDocument/2006/relationships/hyperlink" Target="mailto:mss@mokwon.ac.kr" TargetMode="External"/><Relationship Id="rId21" Type="http://schemas.openxmlformats.org/officeDocument/2006/relationships/hyperlink" Target="mailto:dhsong@mapofm.net" TargetMode="External"/><Relationship Id="rId34" Type="http://schemas.openxmlformats.org/officeDocument/2006/relationships/hyperlink" Target="mailto:chinghaisong@nate.com" TargetMode="External"/><Relationship Id="rId42" Type="http://schemas.openxmlformats.org/officeDocument/2006/relationships/hyperlink" Target="mailto:hoonhoe@naver.com" TargetMode="External"/><Relationship Id="rId47" Type="http://schemas.openxmlformats.org/officeDocument/2006/relationships/hyperlink" Target="mailto:janges46@naver.com" TargetMode="External"/><Relationship Id="rId50" Type="http://schemas.openxmlformats.org/officeDocument/2006/relationships/hyperlink" Target="mailto:djm6822@naver.com" TargetMode="External"/><Relationship Id="rId55" Type="http://schemas.openxmlformats.org/officeDocument/2006/relationships/hyperlink" Target="mailto:dsdb@naver.com" TargetMode="External"/><Relationship Id="rId63" Type="http://schemas.openxmlformats.org/officeDocument/2006/relationships/hyperlink" Target="mailto:im800820@naver.com" TargetMode="External"/><Relationship Id="rId68" Type="http://schemas.openxmlformats.org/officeDocument/2006/relationships/hyperlink" Target="mailto:ljh330kahg@nate.com" TargetMode="External"/><Relationship Id="rId76" Type="http://schemas.openxmlformats.org/officeDocument/2006/relationships/hyperlink" Target="mailto:onnuri2607@naver.com" TargetMode="External"/><Relationship Id="rId7" Type="http://schemas.openxmlformats.org/officeDocument/2006/relationships/hyperlink" Target="mailto:ksm74@joeun.com" TargetMode="External"/><Relationship Id="rId71" Type="http://schemas.openxmlformats.org/officeDocument/2006/relationships/hyperlink" Target="mailto:mylocalf00d@hanmail.net" TargetMode="External"/><Relationship Id="rId2" Type="http://schemas.openxmlformats.org/officeDocument/2006/relationships/hyperlink" Target="mailto:pbj0608@hanmail.net" TargetMode="External"/><Relationship Id="rId16" Type="http://schemas.openxmlformats.org/officeDocument/2006/relationships/hyperlink" Target="mailto:bsdolbom@hanmail.net" TargetMode="External"/><Relationship Id="rId29" Type="http://schemas.openxmlformats.org/officeDocument/2006/relationships/hyperlink" Target="mailto:hiyyn@hanmail.net" TargetMode="External"/><Relationship Id="rId11" Type="http://schemas.openxmlformats.org/officeDocument/2006/relationships/hyperlink" Target="mailto:printpia@hanmail.net" TargetMode="External"/><Relationship Id="rId24" Type="http://schemas.openxmlformats.org/officeDocument/2006/relationships/hyperlink" Target="mailto:chan6294@naver.com" TargetMode="External"/><Relationship Id="rId32" Type="http://schemas.openxmlformats.org/officeDocument/2006/relationships/hyperlink" Target="mailto:cbi9118@hanmail.net" TargetMode="External"/><Relationship Id="rId37" Type="http://schemas.openxmlformats.org/officeDocument/2006/relationships/hyperlink" Target="mailto:king9956@nate.com" TargetMode="External"/><Relationship Id="rId40" Type="http://schemas.openxmlformats.org/officeDocument/2006/relationships/hyperlink" Target="mailto:ecomommeal@hanmail.net" TargetMode="External"/><Relationship Id="rId45" Type="http://schemas.openxmlformats.org/officeDocument/2006/relationships/hyperlink" Target="mailto:boumstar@naver.com" TargetMode="External"/><Relationship Id="rId53" Type="http://schemas.openxmlformats.org/officeDocument/2006/relationships/hyperlink" Target="mailto:vision9600@hanmail.net" TargetMode="External"/><Relationship Id="rId58" Type="http://schemas.openxmlformats.org/officeDocument/2006/relationships/hyperlink" Target="mailto:ceo@narutrade.com" TargetMode="External"/><Relationship Id="rId66" Type="http://schemas.openxmlformats.org/officeDocument/2006/relationships/hyperlink" Target="mailto:pink4807@naver.com" TargetMode="External"/><Relationship Id="rId74" Type="http://schemas.openxmlformats.org/officeDocument/2006/relationships/hyperlink" Target="mailto:songysll04@hanmail.net" TargetMode="External"/><Relationship Id="rId79" Type="http://schemas.openxmlformats.org/officeDocument/2006/relationships/hyperlink" Target="mailto:cbm68864@nate.com" TargetMode="External"/><Relationship Id="rId5" Type="http://schemas.openxmlformats.org/officeDocument/2006/relationships/hyperlink" Target="mailto:happy_work@hanmail.net" TargetMode="External"/><Relationship Id="rId61" Type="http://schemas.openxmlformats.org/officeDocument/2006/relationships/hyperlink" Target="mailto:gphwc@daum.net" TargetMode="External"/><Relationship Id="rId82" Type="http://schemas.openxmlformats.org/officeDocument/2006/relationships/vmlDrawing" Target="../drawings/vmlDrawing2.vml"/><Relationship Id="rId10" Type="http://schemas.openxmlformats.org/officeDocument/2006/relationships/hyperlink" Target="mailto:gjahwal@hanmail.net" TargetMode="External"/><Relationship Id="rId19" Type="http://schemas.openxmlformats.org/officeDocument/2006/relationships/hyperlink" Target="mailto:yjs52656340@naver.com" TargetMode="External"/><Relationship Id="rId31" Type="http://schemas.openxmlformats.org/officeDocument/2006/relationships/hyperlink" Target="mailto:darae1591@naver.com" TargetMode="External"/><Relationship Id="rId44" Type="http://schemas.openxmlformats.org/officeDocument/2006/relationships/hyperlink" Target="mailto:nohmd7@naver.com" TargetMode="External"/><Relationship Id="rId52" Type="http://schemas.openxmlformats.org/officeDocument/2006/relationships/hyperlink" Target="mailto:kunhwa21c@naver.com" TargetMode="External"/><Relationship Id="rId60" Type="http://schemas.openxmlformats.org/officeDocument/2006/relationships/hyperlink" Target="mailto:kkalkkmi8860@hanmail.net" TargetMode="External"/><Relationship Id="rId65" Type="http://schemas.openxmlformats.org/officeDocument/2006/relationships/hyperlink" Target="mailto:gweonji@nate.com" TargetMode="External"/><Relationship Id="rId73" Type="http://schemas.openxmlformats.org/officeDocument/2006/relationships/hyperlink" Target="mailto:vnfms2983@daum.net" TargetMode="External"/><Relationship Id="rId78" Type="http://schemas.openxmlformats.org/officeDocument/2006/relationships/hyperlink" Target="mailto:whtmddnj891@hanmail.net" TargetMode="External"/><Relationship Id="rId81" Type="http://schemas.openxmlformats.org/officeDocument/2006/relationships/hyperlink" Target="mailto:buse3101@hanmail.net" TargetMode="External"/><Relationship Id="rId4" Type="http://schemas.openxmlformats.org/officeDocument/2006/relationships/hyperlink" Target="mailto:dongfare@naver.com" TargetMode="External"/><Relationship Id="rId9" Type="http://schemas.openxmlformats.org/officeDocument/2006/relationships/hyperlink" Target="mailto:1doburo@naver.com" TargetMode="External"/><Relationship Id="rId14" Type="http://schemas.openxmlformats.org/officeDocument/2006/relationships/hyperlink" Target="mailto:jinsun9399@naver.com" TargetMode="External"/><Relationship Id="rId22" Type="http://schemas.openxmlformats.org/officeDocument/2006/relationships/hyperlink" Target="mailto:yeojuoncare@hanmail.net" TargetMode="External"/><Relationship Id="rId27" Type="http://schemas.openxmlformats.org/officeDocument/2006/relationships/hyperlink" Target="mailto:geo4774@hanmail.net" TargetMode="External"/><Relationship Id="rId30" Type="http://schemas.openxmlformats.org/officeDocument/2006/relationships/hyperlink" Target="mailto:ceo@dodam.pr.com" TargetMode="External"/><Relationship Id="rId35" Type="http://schemas.openxmlformats.org/officeDocument/2006/relationships/hyperlink" Target="mailto:igoodwater@naver.com" TargetMode="External"/><Relationship Id="rId43" Type="http://schemas.openxmlformats.org/officeDocument/2006/relationships/hyperlink" Target="mailto:deagsan@hanmail.net" TargetMode="External"/><Relationship Id="rId48" Type="http://schemas.openxmlformats.org/officeDocument/2006/relationships/hyperlink" Target="mailto:9411076@naver.com" TargetMode="External"/><Relationship Id="rId56" Type="http://schemas.openxmlformats.org/officeDocument/2006/relationships/hyperlink" Target="mailto:cjjk2857289@naver.com" TargetMode="External"/><Relationship Id="rId64" Type="http://schemas.openxmlformats.org/officeDocument/2006/relationships/hyperlink" Target="mailto:ever0508@naver.com" TargetMode="External"/><Relationship Id="rId69" Type="http://schemas.openxmlformats.org/officeDocument/2006/relationships/hyperlink" Target="mailto:jsjc0321@hanmail.net" TargetMode="External"/><Relationship Id="rId77" Type="http://schemas.openxmlformats.org/officeDocument/2006/relationships/hyperlink" Target="mailto:artzoo2010@naver.com" TargetMode="External"/><Relationship Id="rId8" Type="http://schemas.openxmlformats.org/officeDocument/2006/relationships/hyperlink" Target="mailto:sarak220@hanmail.net" TargetMode="External"/><Relationship Id="rId51" Type="http://schemas.openxmlformats.org/officeDocument/2006/relationships/hyperlink" Target="mailto:darkliebe76@nate.com" TargetMode="External"/><Relationship Id="rId72" Type="http://schemas.openxmlformats.org/officeDocument/2006/relationships/hyperlink" Target="mailto:moonha@hanmail.net" TargetMode="External"/><Relationship Id="rId80" Type="http://schemas.openxmlformats.org/officeDocument/2006/relationships/hyperlink" Target="mailto:chungil929@hanmail.net" TargetMode="External"/><Relationship Id="rId3" Type="http://schemas.openxmlformats.org/officeDocument/2006/relationships/hyperlink" Target="mailto:salimejip@hanmail.net" TargetMode="External"/><Relationship Id="rId12" Type="http://schemas.openxmlformats.org/officeDocument/2006/relationships/hyperlink" Target="mailto:event119@naver.com" TargetMode="External"/><Relationship Id="rId17" Type="http://schemas.openxmlformats.org/officeDocument/2006/relationships/hyperlink" Target="mailto:wjeduself@hanmail.net" TargetMode="External"/><Relationship Id="rId25" Type="http://schemas.openxmlformats.org/officeDocument/2006/relationships/hyperlink" Target="mailto:na7470@naver.com" TargetMode="External"/><Relationship Id="rId33" Type="http://schemas.openxmlformats.org/officeDocument/2006/relationships/hyperlink" Target="mailto:newhouse1@hanmail.net" TargetMode="External"/><Relationship Id="rId38" Type="http://schemas.openxmlformats.org/officeDocument/2006/relationships/hyperlink" Target="mailto:jis362@hanmail.net" TargetMode="External"/><Relationship Id="rId46" Type="http://schemas.openxmlformats.org/officeDocument/2006/relationships/hyperlink" Target="mailto:sdf5986@nate.com" TargetMode="External"/><Relationship Id="rId59" Type="http://schemas.openxmlformats.org/officeDocument/2006/relationships/hyperlink" Target="mailto:mss@mokwon.ac.kr" TargetMode="External"/><Relationship Id="rId67" Type="http://schemas.openxmlformats.org/officeDocument/2006/relationships/hyperlink" Target="mailto:jss1328@naver.com" TargetMode="External"/><Relationship Id="rId20" Type="http://schemas.openxmlformats.org/officeDocument/2006/relationships/hyperlink" Target="mailto:hyunjoon810@nate.com" TargetMode="External"/><Relationship Id="rId41" Type="http://schemas.openxmlformats.org/officeDocument/2006/relationships/hyperlink" Target="mailto:maydin0054@hanmail.net" TargetMode="External"/><Relationship Id="rId54" Type="http://schemas.openxmlformats.org/officeDocument/2006/relationships/hyperlink" Target="mailto:mansuncha@hanmail.net" TargetMode="External"/><Relationship Id="rId62" Type="http://schemas.openxmlformats.org/officeDocument/2006/relationships/hyperlink" Target="mailto:zzangdo14989@naver.com" TargetMode="External"/><Relationship Id="rId70" Type="http://schemas.openxmlformats.org/officeDocument/2006/relationships/hyperlink" Target="mailto:kef1000@naver.com" TargetMode="External"/><Relationship Id="rId75" Type="http://schemas.openxmlformats.org/officeDocument/2006/relationships/hyperlink" Target="mailto:hiy8874@daum.net" TargetMode="External"/><Relationship Id="rId83" Type="http://schemas.openxmlformats.org/officeDocument/2006/relationships/comments" Target="../comments2.xml"/><Relationship Id="rId1" Type="http://schemas.openxmlformats.org/officeDocument/2006/relationships/hyperlink" Target="mailto:ecogreen06@daum.net" TargetMode="External"/><Relationship Id="rId6" Type="http://schemas.openxmlformats.org/officeDocument/2006/relationships/hyperlink" Target="mailto:ecare0350@hanmail.net" TargetMode="External"/><Relationship Id="rId15" Type="http://schemas.openxmlformats.org/officeDocument/2006/relationships/hyperlink" Target="mailto:dooleh7574@naver.com" TargetMode="External"/><Relationship Id="rId23" Type="http://schemas.openxmlformats.org/officeDocument/2006/relationships/hyperlink" Target="mailto:obangsaek81@daum.net" TargetMode="External"/><Relationship Id="rId28" Type="http://schemas.openxmlformats.org/officeDocument/2006/relationships/hyperlink" Target="mailto:pmjksh@hanmail.net" TargetMode="External"/><Relationship Id="rId36" Type="http://schemas.openxmlformats.org/officeDocument/2006/relationships/hyperlink" Target="mailto:cookbong@nate.com" TargetMode="External"/><Relationship Id="rId49" Type="http://schemas.openxmlformats.org/officeDocument/2006/relationships/hyperlink" Target="mailto:jhc34511@hanmail.net" TargetMode="External"/><Relationship Id="rId57" Type="http://schemas.openxmlformats.org/officeDocument/2006/relationships/hyperlink" Target="mailto:misa3130@hanmail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221"/>
  <sheetViews>
    <sheetView tabSelected="1" zoomScale="85" zoomScaleNormal="85" workbookViewId="0">
      <pane ySplit="2" topLeftCell="A3" activePane="bottomLeft" state="frozen"/>
      <selection pane="bottomLeft" activeCell="A3" sqref="A3"/>
    </sheetView>
  </sheetViews>
  <sheetFormatPr defaultColWidth="9" defaultRowHeight="12" x14ac:dyDescent="0.3"/>
  <cols>
    <col min="1" max="1" width="9" style="1"/>
    <col min="2" max="2" width="17.125" style="3" customWidth="1"/>
    <col min="3" max="3" width="9" style="3"/>
    <col min="4" max="4" width="42.25" style="3" customWidth="1"/>
    <col min="5" max="5" width="10.625" style="3" customWidth="1"/>
    <col min="6" max="6" width="15.625" style="3" customWidth="1"/>
    <col min="7" max="7" width="8.625" style="3" customWidth="1"/>
    <col min="8" max="10" width="9.75" style="4" customWidth="1"/>
    <col min="11" max="11" width="9.75" style="79" customWidth="1"/>
    <col min="12" max="14" width="9.75" style="5" customWidth="1"/>
    <col min="15" max="17" width="9.75" style="6" customWidth="1"/>
    <col min="18" max="18" width="9.75" style="3" customWidth="1"/>
    <col min="19" max="21" width="9.75" style="5" customWidth="1"/>
    <col min="22" max="22" width="9.75" style="79" customWidth="1"/>
    <col min="23" max="23" width="9.75" style="3" customWidth="1"/>
    <col min="24" max="24" width="10.75" style="5" customWidth="1"/>
    <col min="25" max="26" width="10.75" style="7" customWidth="1"/>
    <col min="27" max="37" width="10.75" style="96" customWidth="1"/>
    <col min="38" max="16384" width="9" style="1"/>
  </cols>
  <sheetData>
    <row r="1" spans="1:37" ht="15.6" customHeight="1" x14ac:dyDescent="0.3">
      <c r="A1" s="110"/>
      <c r="B1" s="110"/>
      <c r="C1" s="110"/>
      <c r="D1" s="110"/>
      <c r="E1" s="110"/>
      <c r="F1" s="110"/>
      <c r="G1" s="10"/>
    </row>
    <row r="2" spans="1:37" s="107" customFormat="1" ht="54" x14ac:dyDescent="0.3">
      <c r="A2" s="80" t="s">
        <v>0</v>
      </c>
      <c r="B2" s="81" t="s">
        <v>2</v>
      </c>
      <c r="C2" s="81" t="s">
        <v>1</v>
      </c>
      <c r="D2" s="82" t="s">
        <v>3</v>
      </c>
      <c r="E2" s="106" t="s">
        <v>2666</v>
      </c>
      <c r="F2" s="82" t="s">
        <v>69</v>
      </c>
      <c r="G2" s="83" t="s">
        <v>2774</v>
      </c>
      <c r="H2" s="98" t="s">
        <v>146</v>
      </c>
      <c r="I2" s="98" t="s">
        <v>148</v>
      </c>
      <c r="J2" s="98" t="s">
        <v>147</v>
      </c>
      <c r="K2" s="99" t="s">
        <v>72</v>
      </c>
      <c r="L2" s="100" t="s">
        <v>169</v>
      </c>
      <c r="M2" s="100" t="s">
        <v>170</v>
      </c>
      <c r="N2" s="100" t="s">
        <v>155</v>
      </c>
      <c r="O2" s="98" t="s">
        <v>156</v>
      </c>
      <c r="P2" s="98" t="s">
        <v>149</v>
      </c>
      <c r="Q2" s="98" t="s">
        <v>171</v>
      </c>
      <c r="R2" s="101" t="s">
        <v>157</v>
      </c>
      <c r="S2" s="102" t="s">
        <v>70</v>
      </c>
      <c r="T2" s="102" t="s">
        <v>150</v>
      </c>
      <c r="U2" s="102" t="s">
        <v>71</v>
      </c>
      <c r="V2" s="103" t="s">
        <v>72</v>
      </c>
      <c r="W2" s="84" t="s">
        <v>151</v>
      </c>
      <c r="X2" s="85" t="s">
        <v>152</v>
      </c>
      <c r="Y2" s="85" t="s">
        <v>153</v>
      </c>
      <c r="Z2" s="85" t="s">
        <v>154</v>
      </c>
      <c r="AA2" s="108" t="s">
        <v>158</v>
      </c>
      <c r="AB2" s="108" t="s">
        <v>159</v>
      </c>
      <c r="AC2" s="108" t="s">
        <v>160</v>
      </c>
      <c r="AD2" s="108" t="s">
        <v>161</v>
      </c>
      <c r="AE2" s="108" t="s">
        <v>162</v>
      </c>
      <c r="AF2" s="109" t="s">
        <v>163</v>
      </c>
      <c r="AG2" s="104" t="s">
        <v>164</v>
      </c>
      <c r="AH2" s="104" t="s">
        <v>165</v>
      </c>
      <c r="AI2" s="104" t="s">
        <v>166</v>
      </c>
      <c r="AJ2" s="104" t="s">
        <v>167</v>
      </c>
      <c r="AK2" s="105" t="s">
        <v>168</v>
      </c>
    </row>
    <row r="3" spans="1:37" s="2" customFormat="1" ht="20.100000000000001" customHeight="1" x14ac:dyDescent="0.3">
      <c r="A3" s="11">
        <v>1</v>
      </c>
      <c r="B3" s="13" t="s">
        <v>2701</v>
      </c>
      <c r="C3" s="13" t="s">
        <v>4</v>
      </c>
      <c r="D3" s="28" t="s">
        <v>2702</v>
      </c>
      <c r="E3" s="11" t="s">
        <v>2700</v>
      </c>
      <c r="F3" s="28" t="s">
        <v>745</v>
      </c>
      <c r="G3" s="28"/>
      <c r="H3" s="86">
        <v>265</v>
      </c>
      <c r="I3" s="86">
        <v>165</v>
      </c>
      <c r="J3" s="86">
        <f>H3+I3</f>
        <v>430</v>
      </c>
      <c r="K3" s="88">
        <f>H3/J3</f>
        <v>0.61627906976744184</v>
      </c>
      <c r="L3" s="87">
        <v>1545</v>
      </c>
      <c r="M3" s="87">
        <v>1593</v>
      </c>
      <c r="N3" s="87">
        <v>1564</v>
      </c>
      <c r="O3" s="86">
        <v>47</v>
      </c>
      <c r="P3" s="86">
        <v>48</v>
      </c>
      <c r="Q3" s="86">
        <v>48</v>
      </c>
      <c r="R3" s="11"/>
      <c r="S3" s="87">
        <v>13893</v>
      </c>
      <c r="T3" s="87">
        <v>2127</v>
      </c>
      <c r="U3" s="87">
        <f>S3+T3</f>
        <v>16020</v>
      </c>
      <c r="V3" s="88">
        <f>S3/U3</f>
        <v>0.86722846441947565</v>
      </c>
      <c r="W3" s="11"/>
      <c r="X3" s="87">
        <v>7688959</v>
      </c>
      <c r="Y3" s="87">
        <v>-1135205</v>
      </c>
      <c r="Z3" s="87">
        <v>180702</v>
      </c>
      <c r="AA3" s="87"/>
      <c r="AB3" s="87">
        <v>31097</v>
      </c>
      <c r="AC3" s="87"/>
      <c r="AD3" s="87"/>
      <c r="AE3" s="87">
        <v>129390</v>
      </c>
      <c r="AF3" s="87">
        <v>160487</v>
      </c>
      <c r="AG3" s="87">
        <v>1000100</v>
      </c>
      <c r="AH3" s="87"/>
      <c r="AI3" s="87">
        <v>1450</v>
      </c>
      <c r="AJ3" s="87">
        <v>155271</v>
      </c>
      <c r="AK3" s="87">
        <v>1317308</v>
      </c>
    </row>
    <row r="4" spans="1:37" s="2" customFormat="1" ht="20.100000000000001" customHeight="1" x14ac:dyDescent="0.3">
      <c r="A4" s="11">
        <v>2</v>
      </c>
      <c r="B4" s="13" t="s">
        <v>2703</v>
      </c>
      <c r="C4" s="13" t="s">
        <v>4</v>
      </c>
      <c r="D4" s="28" t="s">
        <v>2704</v>
      </c>
      <c r="E4" s="11" t="s">
        <v>2700</v>
      </c>
      <c r="F4" s="28" t="s">
        <v>760</v>
      </c>
      <c r="G4" s="28"/>
      <c r="H4" s="86">
        <v>41</v>
      </c>
      <c r="I4" s="86">
        <v>372</v>
      </c>
      <c r="J4" s="86">
        <v>413</v>
      </c>
      <c r="K4" s="88">
        <f t="shared" ref="K4:K67" si="0">H4/J4</f>
        <v>9.9273607748184015E-2</v>
      </c>
      <c r="L4" s="87">
        <v>1844</v>
      </c>
      <c r="M4" s="87">
        <v>2181</v>
      </c>
      <c r="N4" s="87">
        <v>2148</v>
      </c>
      <c r="O4" s="86">
        <v>40</v>
      </c>
      <c r="P4" s="86">
        <v>40</v>
      </c>
      <c r="Q4" s="86">
        <v>40</v>
      </c>
      <c r="R4" s="11"/>
      <c r="S4" s="87">
        <v>7569</v>
      </c>
      <c r="T4" s="87">
        <v>10</v>
      </c>
      <c r="U4" s="87">
        <f t="shared" ref="U4:U67" si="1">S4+T4</f>
        <v>7579</v>
      </c>
      <c r="V4" s="88">
        <f t="shared" ref="V4:V67" si="2">S4/U4</f>
        <v>0.99868056471830058</v>
      </c>
      <c r="W4" s="11"/>
      <c r="X4" s="87">
        <v>30301636</v>
      </c>
      <c r="Y4" s="87">
        <v>-1381998</v>
      </c>
      <c r="Z4" s="87">
        <v>-1042006</v>
      </c>
      <c r="AA4" s="87"/>
      <c r="AB4" s="87"/>
      <c r="AC4" s="87"/>
      <c r="AD4" s="87">
        <v>99512</v>
      </c>
      <c r="AE4" s="87">
        <v>31663</v>
      </c>
      <c r="AF4" s="87">
        <v>0</v>
      </c>
      <c r="AG4" s="87"/>
      <c r="AH4" s="87"/>
      <c r="AI4" s="87"/>
      <c r="AJ4" s="87">
        <v>267464</v>
      </c>
      <c r="AK4" s="87">
        <v>398639</v>
      </c>
    </row>
    <row r="5" spans="1:37" s="2" customFormat="1" ht="20.100000000000001" customHeight="1" x14ac:dyDescent="0.3">
      <c r="A5" s="11">
        <v>3</v>
      </c>
      <c r="B5" s="13" t="s">
        <v>6</v>
      </c>
      <c r="C5" s="13" t="s">
        <v>5</v>
      </c>
      <c r="D5" s="13" t="s">
        <v>7</v>
      </c>
      <c r="E5" s="11" t="s">
        <v>735</v>
      </c>
      <c r="F5" s="13" t="s">
        <v>416</v>
      </c>
      <c r="G5" s="13"/>
      <c r="H5" s="86">
        <v>48</v>
      </c>
      <c r="I5" s="86">
        <v>30</v>
      </c>
      <c r="J5" s="86">
        <f>H5+I5</f>
        <v>78</v>
      </c>
      <c r="K5" s="88">
        <f t="shared" si="0"/>
        <v>0.61538461538461542</v>
      </c>
      <c r="L5" s="89">
        <v>1530</v>
      </c>
      <c r="M5" s="89">
        <v>1618</v>
      </c>
      <c r="N5" s="89">
        <v>1564</v>
      </c>
      <c r="O5" s="90">
        <v>40</v>
      </c>
      <c r="P5" s="90">
        <v>39</v>
      </c>
      <c r="Q5" s="90">
        <v>40</v>
      </c>
      <c r="R5" s="11"/>
      <c r="S5" s="87"/>
      <c r="T5" s="89"/>
      <c r="U5" s="87">
        <f t="shared" si="1"/>
        <v>0</v>
      </c>
      <c r="V5" s="88" t="e">
        <f t="shared" si="2"/>
        <v>#DIV/0!</v>
      </c>
      <c r="W5" s="11"/>
      <c r="X5" s="87">
        <v>1679709</v>
      </c>
      <c r="Y5" s="87">
        <v>-59627</v>
      </c>
      <c r="Z5" s="87">
        <v>953</v>
      </c>
      <c r="AA5" s="89">
        <v>29646</v>
      </c>
      <c r="AB5" s="89"/>
      <c r="AC5" s="89">
        <v>17955</v>
      </c>
      <c r="AD5" s="89"/>
      <c r="AE5" s="89"/>
      <c r="AF5" s="87"/>
      <c r="AG5" s="89">
        <v>53000</v>
      </c>
      <c r="AH5" s="89"/>
      <c r="AI5" s="89"/>
      <c r="AJ5" s="89">
        <v>621</v>
      </c>
      <c r="AK5" s="87"/>
    </row>
    <row r="6" spans="1:37" s="2" customFormat="1" ht="20.100000000000001" customHeight="1" x14ac:dyDescent="0.3">
      <c r="A6" s="11">
        <v>4</v>
      </c>
      <c r="B6" s="13" t="s">
        <v>2705</v>
      </c>
      <c r="C6" s="13" t="s">
        <v>5</v>
      </c>
      <c r="D6" s="28" t="s">
        <v>2706</v>
      </c>
      <c r="E6" s="11" t="s">
        <v>2700</v>
      </c>
      <c r="F6" s="39" t="s">
        <v>777</v>
      </c>
      <c r="G6" s="39"/>
      <c r="H6" s="86">
        <v>13</v>
      </c>
      <c r="I6" s="86">
        <v>12</v>
      </c>
      <c r="J6" s="86">
        <v>25</v>
      </c>
      <c r="K6" s="88">
        <f t="shared" si="0"/>
        <v>0.52</v>
      </c>
      <c r="L6" s="87">
        <v>1512</v>
      </c>
      <c r="M6" s="87">
        <v>1790</v>
      </c>
      <c r="N6" s="87">
        <v>1646</v>
      </c>
      <c r="O6" s="86">
        <v>40</v>
      </c>
      <c r="P6" s="86">
        <v>40</v>
      </c>
      <c r="Q6" s="86">
        <v>40</v>
      </c>
      <c r="R6" s="11"/>
      <c r="S6" s="87">
        <v>76</v>
      </c>
      <c r="T6" s="87">
        <v>25</v>
      </c>
      <c r="U6" s="87">
        <f t="shared" si="1"/>
        <v>101</v>
      </c>
      <c r="V6" s="88">
        <f t="shared" si="2"/>
        <v>0.75247524752475248</v>
      </c>
      <c r="W6" s="11"/>
      <c r="X6" s="87">
        <v>1488026</v>
      </c>
      <c r="Y6" s="87">
        <v>-96139</v>
      </c>
      <c r="Z6" s="87">
        <v>2838</v>
      </c>
      <c r="AA6" s="87"/>
      <c r="AB6" s="87"/>
      <c r="AC6" s="87">
        <v>16000</v>
      </c>
      <c r="AD6" s="87"/>
      <c r="AE6" s="87"/>
      <c r="AF6" s="87">
        <v>16000</v>
      </c>
      <c r="AG6" s="87"/>
      <c r="AH6" s="87"/>
      <c r="AI6" s="87"/>
      <c r="AJ6" s="87">
        <v>109728</v>
      </c>
      <c r="AK6" s="87">
        <v>125728</v>
      </c>
    </row>
    <row r="7" spans="1:37" s="2" customFormat="1" ht="20.100000000000001" customHeight="1" x14ac:dyDescent="0.3">
      <c r="A7" s="11">
        <v>5</v>
      </c>
      <c r="B7" s="13" t="s">
        <v>9</v>
      </c>
      <c r="C7" s="13" t="s">
        <v>4</v>
      </c>
      <c r="D7" s="13" t="s">
        <v>172</v>
      </c>
      <c r="E7" s="11" t="s">
        <v>464</v>
      </c>
      <c r="F7" s="11" t="s">
        <v>417</v>
      </c>
      <c r="G7" s="11"/>
      <c r="H7" s="86">
        <v>56</v>
      </c>
      <c r="I7" s="86">
        <v>17</v>
      </c>
      <c r="J7" s="86">
        <f t="shared" ref="J7:J18" si="3">H7+I7</f>
        <v>73</v>
      </c>
      <c r="K7" s="88">
        <f t="shared" si="0"/>
        <v>0.76712328767123283</v>
      </c>
      <c r="L7" s="89">
        <v>883</v>
      </c>
      <c r="M7" s="89">
        <v>2406</v>
      </c>
      <c r="N7" s="89">
        <v>1238</v>
      </c>
      <c r="O7" s="90">
        <v>40</v>
      </c>
      <c r="P7" s="90">
        <v>40</v>
      </c>
      <c r="Q7" s="90">
        <v>40</v>
      </c>
      <c r="R7" s="11"/>
      <c r="S7" s="97"/>
      <c r="T7" s="97"/>
      <c r="U7" s="87">
        <f t="shared" si="1"/>
        <v>0</v>
      </c>
      <c r="V7" s="88" t="e">
        <f t="shared" si="2"/>
        <v>#DIV/0!</v>
      </c>
      <c r="W7" s="11"/>
      <c r="X7" s="87">
        <v>6632549</v>
      </c>
      <c r="Y7" s="87">
        <v>167219</v>
      </c>
      <c r="Z7" s="87">
        <v>190618</v>
      </c>
      <c r="AA7" s="89">
        <v>144659</v>
      </c>
      <c r="AB7" s="89"/>
      <c r="AC7" s="89">
        <v>25000</v>
      </c>
      <c r="AD7" s="89">
        <v>28507</v>
      </c>
      <c r="AE7" s="89">
        <v>48630</v>
      </c>
      <c r="AF7" s="87">
        <f t="shared" ref="AF7:AF18" si="4">SUM(AE7,AD7,AC7,AB7,AA7)</f>
        <v>246796</v>
      </c>
      <c r="AG7" s="89"/>
      <c r="AH7" s="89"/>
      <c r="AI7" s="89"/>
      <c r="AJ7" s="89">
        <v>3630</v>
      </c>
      <c r="AK7" s="87">
        <f t="shared" ref="AK7:AK18" si="5">SUM(AJ7,AI7,AH7,AG7,AE7,AD7,AC7,AB7,AA7)</f>
        <v>250426</v>
      </c>
    </row>
    <row r="8" spans="1:37" s="2" customFormat="1" ht="20.100000000000001" customHeight="1" x14ac:dyDescent="0.3">
      <c r="A8" s="11">
        <v>6</v>
      </c>
      <c r="B8" s="13" t="s">
        <v>74</v>
      </c>
      <c r="C8" s="13" t="s">
        <v>38</v>
      </c>
      <c r="D8" s="13" t="s">
        <v>452</v>
      </c>
      <c r="E8" s="11" t="s">
        <v>464</v>
      </c>
      <c r="F8" s="13" t="s">
        <v>453</v>
      </c>
      <c r="G8" s="13"/>
      <c r="H8" s="90">
        <v>15</v>
      </c>
      <c r="I8" s="86">
        <v>28</v>
      </c>
      <c r="J8" s="86">
        <f t="shared" si="3"/>
        <v>43</v>
      </c>
      <c r="K8" s="88">
        <f t="shared" si="0"/>
        <v>0.34883720930232559</v>
      </c>
      <c r="L8" s="89">
        <v>2516</v>
      </c>
      <c r="M8" s="89">
        <v>1637</v>
      </c>
      <c r="N8" s="89">
        <v>1944</v>
      </c>
      <c r="O8" s="90">
        <v>40</v>
      </c>
      <c r="P8" s="90">
        <v>40</v>
      </c>
      <c r="Q8" s="90">
        <v>40</v>
      </c>
      <c r="R8" s="11"/>
      <c r="S8" s="97">
        <v>309</v>
      </c>
      <c r="T8" s="92">
        <v>0</v>
      </c>
      <c r="U8" s="87">
        <f t="shared" si="1"/>
        <v>309</v>
      </c>
      <c r="V8" s="88">
        <f t="shared" si="2"/>
        <v>1</v>
      </c>
      <c r="W8" s="11"/>
      <c r="X8" s="87">
        <v>2493133</v>
      </c>
      <c r="Y8" s="87">
        <v>243244</v>
      </c>
      <c r="Z8" s="87">
        <v>88104</v>
      </c>
      <c r="AA8" s="89"/>
      <c r="AB8" s="89"/>
      <c r="AC8" s="89"/>
      <c r="AD8" s="89">
        <v>37022</v>
      </c>
      <c r="AE8" s="89"/>
      <c r="AF8" s="87">
        <f t="shared" si="4"/>
        <v>37022</v>
      </c>
      <c r="AG8" s="89">
        <v>182</v>
      </c>
      <c r="AH8" s="89"/>
      <c r="AI8" s="89">
        <v>50360</v>
      </c>
      <c r="AJ8" s="89">
        <v>14299</v>
      </c>
      <c r="AK8" s="87">
        <f t="shared" si="5"/>
        <v>101863</v>
      </c>
    </row>
    <row r="9" spans="1:37" s="2" customFormat="1" ht="20.100000000000001" customHeight="1" x14ac:dyDescent="0.3">
      <c r="A9" s="11">
        <v>7</v>
      </c>
      <c r="B9" s="13" t="s">
        <v>75</v>
      </c>
      <c r="C9" s="13" t="s">
        <v>10</v>
      </c>
      <c r="D9" s="13" t="s">
        <v>173</v>
      </c>
      <c r="E9" s="11" t="s">
        <v>464</v>
      </c>
      <c r="F9" s="13" t="s">
        <v>418</v>
      </c>
      <c r="G9" s="13"/>
      <c r="H9" s="90">
        <v>1</v>
      </c>
      <c r="I9" s="86">
        <v>40</v>
      </c>
      <c r="J9" s="86">
        <f t="shared" si="3"/>
        <v>41</v>
      </c>
      <c r="K9" s="88">
        <f t="shared" si="0"/>
        <v>2.4390243902439025E-2</v>
      </c>
      <c r="L9" s="89">
        <v>600</v>
      </c>
      <c r="M9" s="89">
        <v>2555</v>
      </c>
      <c r="N9" s="89">
        <v>2507</v>
      </c>
      <c r="O9" s="90">
        <v>20</v>
      </c>
      <c r="P9" s="90">
        <v>38</v>
      </c>
      <c r="Q9" s="90">
        <v>37</v>
      </c>
      <c r="R9" s="11"/>
      <c r="S9" s="97">
        <f>6648+20540+3021+1+2+1+15+1</f>
        <v>30229</v>
      </c>
      <c r="T9" s="92">
        <v>0</v>
      </c>
      <c r="U9" s="87">
        <f t="shared" si="1"/>
        <v>30229</v>
      </c>
      <c r="V9" s="88">
        <f t="shared" si="2"/>
        <v>1</v>
      </c>
      <c r="W9" s="11"/>
      <c r="X9" s="87">
        <v>2505915</v>
      </c>
      <c r="Y9" s="87">
        <v>-189412</v>
      </c>
      <c r="Z9" s="87">
        <v>-98580</v>
      </c>
      <c r="AA9" s="89">
        <v>15058</v>
      </c>
      <c r="AB9" s="89"/>
      <c r="AC9" s="89">
        <v>37690</v>
      </c>
      <c r="AD9" s="89">
        <v>8157</v>
      </c>
      <c r="AE9" s="89"/>
      <c r="AF9" s="87">
        <f t="shared" si="4"/>
        <v>60905</v>
      </c>
      <c r="AG9" s="89">
        <v>49361</v>
      </c>
      <c r="AH9" s="89"/>
      <c r="AI9" s="89">
        <v>2960</v>
      </c>
      <c r="AJ9" s="89">
        <v>9153</v>
      </c>
      <c r="AK9" s="87">
        <f t="shared" si="5"/>
        <v>122379</v>
      </c>
    </row>
    <row r="10" spans="1:37" s="2" customFormat="1" ht="20.100000000000001" customHeight="1" x14ac:dyDescent="0.3">
      <c r="A10" s="11">
        <v>8</v>
      </c>
      <c r="B10" s="13" t="s">
        <v>76</v>
      </c>
      <c r="C10" s="13" t="s">
        <v>21</v>
      </c>
      <c r="D10" s="13" t="s">
        <v>77</v>
      </c>
      <c r="E10" s="11" t="s">
        <v>464</v>
      </c>
      <c r="F10" s="13" t="s">
        <v>426</v>
      </c>
      <c r="G10" s="13"/>
      <c r="H10" s="86">
        <v>9</v>
      </c>
      <c r="I10" s="86">
        <v>9</v>
      </c>
      <c r="J10" s="86">
        <f t="shared" si="3"/>
        <v>18</v>
      </c>
      <c r="K10" s="88">
        <f t="shared" si="0"/>
        <v>0.5</v>
      </c>
      <c r="L10" s="89">
        <v>1282</v>
      </c>
      <c r="M10" s="89">
        <v>1370</v>
      </c>
      <c r="N10" s="89">
        <v>1326</v>
      </c>
      <c r="O10" s="90">
        <v>38</v>
      </c>
      <c r="P10" s="90">
        <v>40</v>
      </c>
      <c r="Q10" s="90">
        <v>39</v>
      </c>
      <c r="R10" s="11"/>
      <c r="S10" s="89"/>
      <c r="T10" s="89"/>
      <c r="U10" s="87">
        <f t="shared" si="1"/>
        <v>0</v>
      </c>
      <c r="V10" s="88" t="e">
        <f t="shared" si="2"/>
        <v>#DIV/0!</v>
      </c>
      <c r="W10" s="11"/>
      <c r="X10" s="87">
        <v>1005476</v>
      </c>
      <c r="Y10" s="87">
        <v>12528</v>
      </c>
      <c r="Z10" s="87">
        <v>7543</v>
      </c>
      <c r="AA10" s="89"/>
      <c r="AB10" s="89"/>
      <c r="AC10" s="89"/>
      <c r="AD10" s="89">
        <v>19349</v>
      </c>
      <c r="AE10" s="89"/>
      <c r="AF10" s="87">
        <f t="shared" si="4"/>
        <v>19349</v>
      </c>
      <c r="AG10" s="89">
        <v>25714</v>
      </c>
      <c r="AH10" s="89"/>
      <c r="AI10" s="89"/>
      <c r="AJ10" s="89">
        <v>5711</v>
      </c>
      <c r="AK10" s="87">
        <f t="shared" si="5"/>
        <v>50774</v>
      </c>
    </row>
    <row r="11" spans="1:37" s="2" customFormat="1" ht="20.100000000000001" customHeight="1" x14ac:dyDescent="0.3">
      <c r="A11" s="11">
        <v>9</v>
      </c>
      <c r="B11" s="13" t="s">
        <v>78</v>
      </c>
      <c r="C11" s="13" t="s">
        <v>5</v>
      </c>
      <c r="D11" s="13" t="s">
        <v>427</v>
      </c>
      <c r="E11" s="11" t="s">
        <v>464</v>
      </c>
      <c r="F11" s="13" t="s">
        <v>428</v>
      </c>
      <c r="G11" s="13"/>
      <c r="H11" s="86">
        <v>14</v>
      </c>
      <c r="I11" s="86">
        <v>83</v>
      </c>
      <c r="J11" s="86">
        <f t="shared" si="3"/>
        <v>97</v>
      </c>
      <c r="K11" s="88">
        <f t="shared" si="0"/>
        <v>0.14432989690721648</v>
      </c>
      <c r="L11" s="89">
        <v>1123</v>
      </c>
      <c r="M11" s="89">
        <v>2348</v>
      </c>
      <c r="N11" s="89">
        <v>2171</v>
      </c>
      <c r="O11" s="90">
        <v>33</v>
      </c>
      <c r="P11" s="90">
        <v>38</v>
      </c>
      <c r="Q11" s="90">
        <v>37</v>
      </c>
      <c r="R11" s="11"/>
      <c r="S11" s="87">
        <v>64040</v>
      </c>
      <c r="T11" s="89">
        <v>60791</v>
      </c>
      <c r="U11" s="87">
        <f t="shared" si="1"/>
        <v>124831</v>
      </c>
      <c r="V11" s="88">
        <f t="shared" si="2"/>
        <v>0.51301359437960126</v>
      </c>
      <c r="W11" s="11"/>
      <c r="X11" s="87">
        <v>4912191</v>
      </c>
      <c r="Y11" s="87">
        <v>34634</v>
      </c>
      <c r="Z11" s="87">
        <v>44445</v>
      </c>
      <c r="AA11" s="89"/>
      <c r="AB11" s="89"/>
      <c r="AC11" s="89"/>
      <c r="AD11" s="89"/>
      <c r="AE11" s="89"/>
      <c r="AF11" s="87">
        <f t="shared" si="4"/>
        <v>0</v>
      </c>
      <c r="AG11" s="89">
        <v>3000</v>
      </c>
      <c r="AH11" s="89"/>
      <c r="AI11" s="89">
        <v>1815</v>
      </c>
      <c r="AJ11" s="89">
        <v>22485</v>
      </c>
      <c r="AK11" s="87">
        <f t="shared" si="5"/>
        <v>27300</v>
      </c>
    </row>
    <row r="12" spans="1:37" s="2" customFormat="1" ht="20.100000000000001" customHeight="1" x14ac:dyDescent="0.3">
      <c r="A12" s="11">
        <v>10</v>
      </c>
      <c r="B12" s="13" t="s">
        <v>12</v>
      </c>
      <c r="C12" s="13" t="s">
        <v>11</v>
      </c>
      <c r="D12" s="13" t="s">
        <v>429</v>
      </c>
      <c r="E12" s="11" t="s">
        <v>464</v>
      </c>
      <c r="F12" s="11" t="s">
        <v>424</v>
      </c>
      <c r="G12" s="11"/>
      <c r="H12" s="86">
        <v>69</v>
      </c>
      <c r="I12" s="86">
        <v>14</v>
      </c>
      <c r="J12" s="86">
        <f t="shared" si="3"/>
        <v>83</v>
      </c>
      <c r="K12" s="88">
        <f t="shared" si="0"/>
        <v>0.83132530120481929</v>
      </c>
      <c r="L12" s="89">
        <v>1017</v>
      </c>
      <c r="M12" s="89">
        <v>1349</v>
      </c>
      <c r="N12" s="89">
        <v>1073</v>
      </c>
      <c r="O12" s="90">
        <v>34</v>
      </c>
      <c r="P12" s="90">
        <v>34</v>
      </c>
      <c r="Q12" s="90">
        <v>34</v>
      </c>
      <c r="R12" s="11"/>
      <c r="S12" s="89"/>
      <c r="T12" s="89"/>
      <c r="U12" s="87">
        <f t="shared" si="1"/>
        <v>0</v>
      </c>
      <c r="V12" s="88" t="e">
        <f t="shared" si="2"/>
        <v>#DIV/0!</v>
      </c>
      <c r="W12" s="11"/>
      <c r="X12" s="87">
        <v>2302540</v>
      </c>
      <c r="Y12" s="87">
        <v>-503564</v>
      </c>
      <c r="Z12" s="87">
        <v>15065</v>
      </c>
      <c r="AA12" s="89" t="s">
        <v>425</v>
      </c>
      <c r="AB12" s="89">
        <v>51120</v>
      </c>
      <c r="AC12" s="89">
        <v>47837</v>
      </c>
      <c r="AD12" s="89">
        <v>12078</v>
      </c>
      <c r="AE12" s="89">
        <v>304672</v>
      </c>
      <c r="AF12" s="87">
        <f t="shared" si="4"/>
        <v>415707</v>
      </c>
      <c r="AG12" s="89"/>
      <c r="AH12" s="89"/>
      <c r="AI12" s="89"/>
      <c r="AJ12" s="89">
        <v>169403</v>
      </c>
      <c r="AK12" s="87">
        <f t="shared" si="5"/>
        <v>585110</v>
      </c>
    </row>
    <row r="13" spans="1:37" s="2" customFormat="1" ht="20.100000000000001" customHeight="1" x14ac:dyDescent="0.3">
      <c r="A13" s="11">
        <v>11</v>
      </c>
      <c r="B13" s="13" t="s">
        <v>79</v>
      </c>
      <c r="C13" s="13" t="s">
        <v>4</v>
      </c>
      <c r="D13" s="13" t="s">
        <v>80</v>
      </c>
      <c r="E13" s="11" t="s">
        <v>464</v>
      </c>
      <c r="F13" s="13" t="s">
        <v>416</v>
      </c>
      <c r="G13" s="13"/>
      <c r="H13" s="90"/>
      <c r="I13" s="86">
        <v>8</v>
      </c>
      <c r="J13" s="86">
        <f t="shared" si="3"/>
        <v>8</v>
      </c>
      <c r="K13" s="88">
        <f t="shared" si="0"/>
        <v>0</v>
      </c>
      <c r="L13" s="89">
        <v>0</v>
      </c>
      <c r="M13" s="89">
        <v>2222</v>
      </c>
      <c r="N13" s="89">
        <v>2222</v>
      </c>
      <c r="O13" s="90">
        <v>0</v>
      </c>
      <c r="P13" s="90">
        <v>40</v>
      </c>
      <c r="Q13" s="90">
        <v>40</v>
      </c>
      <c r="R13" s="11"/>
      <c r="S13" s="97">
        <f>27</f>
        <v>27</v>
      </c>
      <c r="T13" s="92">
        <f>116+1500</f>
        <v>1616</v>
      </c>
      <c r="U13" s="87">
        <f t="shared" si="1"/>
        <v>1643</v>
      </c>
      <c r="V13" s="88">
        <f t="shared" si="2"/>
        <v>1.6433353621424222E-2</v>
      </c>
      <c r="W13" s="11"/>
      <c r="X13" s="87">
        <v>1116600</v>
      </c>
      <c r="Y13" s="87">
        <v>68378</v>
      </c>
      <c r="Z13" s="87">
        <v>44620</v>
      </c>
      <c r="AA13" s="89"/>
      <c r="AB13" s="89"/>
      <c r="AC13" s="89"/>
      <c r="AD13" s="89"/>
      <c r="AE13" s="89"/>
      <c r="AF13" s="87">
        <f t="shared" si="4"/>
        <v>0</v>
      </c>
      <c r="AG13" s="89"/>
      <c r="AH13" s="89"/>
      <c r="AI13" s="89"/>
      <c r="AJ13" s="89">
        <v>2932</v>
      </c>
      <c r="AK13" s="87">
        <f t="shared" si="5"/>
        <v>2932</v>
      </c>
    </row>
    <row r="14" spans="1:37" s="2" customFormat="1" ht="20.100000000000001" customHeight="1" x14ac:dyDescent="0.3">
      <c r="A14" s="11">
        <v>12</v>
      </c>
      <c r="B14" s="13" t="s">
        <v>81</v>
      </c>
      <c r="C14" s="13" t="s">
        <v>4</v>
      </c>
      <c r="D14" s="13" t="s">
        <v>82</v>
      </c>
      <c r="E14" s="11" t="s">
        <v>464</v>
      </c>
      <c r="F14" s="11" t="s">
        <v>417</v>
      </c>
      <c r="G14" s="11"/>
      <c r="H14" s="90">
        <v>11</v>
      </c>
      <c r="I14" s="86">
        <v>4</v>
      </c>
      <c r="J14" s="86">
        <f t="shared" si="3"/>
        <v>15</v>
      </c>
      <c r="K14" s="88">
        <f t="shared" si="0"/>
        <v>0.73333333333333328</v>
      </c>
      <c r="L14" s="89">
        <v>1102</v>
      </c>
      <c r="M14" s="89">
        <v>2199</v>
      </c>
      <c r="N14" s="89">
        <v>1395</v>
      </c>
      <c r="O14" s="90">
        <v>32</v>
      </c>
      <c r="P14" s="90">
        <v>40</v>
      </c>
      <c r="Q14" s="90">
        <v>34</v>
      </c>
      <c r="R14" s="11"/>
      <c r="S14" s="97"/>
      <c r="T14" s="92">
        <v>793</v>
      </c>
      <c r="U14" s="87">
        <f t="shared" si="1"/>
        <v>793</v>
      </c>
      <c r="V14" s="88">
        <f t="shared" si="2"/>
        <v>0</v>
      </c>
      <c r="W14" s="11"/>
      <c r="X14" s="87">
        <v>1753478</v>
      </c>
      <c r="Y14" s="87">
        <v>116550</v>
      </c>
      <c r="Z14" s="87">
        <v>97495</v>
      </c>
      <c r="AA14" s="89"/>
      <c r="AB14" s="89"/>
      <c r="AC14" s="89"/>
      <c r="AD14" s="89"/>
      <c r="AE14" s="89"/>
      <c r="AF14" s="87">
        <f t="shared" si="4"/>
        <v>0</v>
      </c>
      <c r="AG14" s="89"/>
      <c r="AH14" s="89"/>
      <c r="AI14" s="89"/>
      <c r="AJ14" s="89">
        <v>793</v>
      </c>
      <c r="AK14" s="87">
        <f t="shared" si="5"/>
        <v>793</v>
      </c>
    </row>
    <row r="15" spans="1:37" s="2" customFormat="1" ht="20.100000000000001" customHeight="1" x14ac:dyDescent="0.3">
      <c r="A15" s="11">
        <v>13</v>
      </c>
      <c r="B15" s="13" t="s">
        <v>13</v>
      </c>
      <c r="C15" s="13" t="s">
        <v>4</v>
      </c>
      <c r="D15" s="13" t="s">
        <v>174</v>
      </c>
      <c r="E15" s="11" t="s">
        <v>464</v>
      </c>
      <c r="F15" s="13" t="s">
        <v>418</v>
      </c>
      <c r="G15" s="13"/>
      <c r="H15" s="90">
        <v>9</v>
      </c>
      <c r="I15" s="86">
        <v>22</v>
      </c>
      <c r="J15" s="86">
        <f t="shared" si="3"/>
        <v>31</v>
      </c>
      <c r="K15" s="88">
        <f t="shared" si="0"/>
        <v>0.29032258064516131</v>
      </c>
      <c r="L15" s="89">
        <v>1006</v>
      </c>
      <c r="M15" s="89">
        <v>2408</v>
      </c>
      <c r="N15" s="89">
        <v>2001</v>
      </c>
      <c r="O15" s="90">
        <v>25</v>
      </c>
      <c r="P15" s="90">
        <v>36</v>
      </c>
      <c r="Q15" s="90">
        <v>33</v>
      </c>
      <c r="R15" s="11"/>
      <c r="S15" s="87">
        <f>4160+99</f>
        <v>4259</v>
      </c>
      <c r="T15" s="89">
        <v>482</v>
      </c>
      <c r="U15" s="87">
        <f t="shared" si="1"/>
        <v>4741</v>
      </c>
      <c r="V15" s="88">
        <f t="shared" si="2"/>
        <v>0.89833368487660836</v>
      </c>
      <c r="W15" s="11"/>
      <c r="X15" s="87">
        <v>1377820</v>
      </c>
      <c r="Y15" s="87">
        <v>22688</v>
      </c>
      <c r="Z15" s="87">
        <v>33950</v>
      </c>
      <c r="AA15" s="89"/>
      <c r="AB15" s="89">
        <v>1784</v>
      </c>
      <c r="AC15" s="89">
        <v>10800</v>
      </c>
      <c r="AD15" s="89">
        <v>5574</v>
      </c>
      <c r="AE15" s="89"/>
      <c r="AF15" s="87">
        <f t="shared" si="4"/>
        <v>18158</v>
      </c>
      <c r="AG15" s="89"/>
      <c r="AH15" s="89"/>
      <c r="AI15" s="89">
        <v>5022</v>
      </c>
      <c r="AJ15" s="89">
        <v>9347</v>
      </c>
      <c r="AK15" s="87">
        <f t="shared" si="5"/>
        <v>32527</v>
      </c>
    </row>
    <row r="16" spans="1:37" s="2" customFormat="1" ht="20.100000000000001" customHeight="1" x14ac:dyDescent="0.3">
      <c r="A16" s="11">
        <v>14</v>
      </c>
      <c r="B16" s="13" t="s">
        <v>83</v>
      </c>
      <c r="C16" s="13" t="s">
        <v>14</v>
      </c>
      <c r="D16" s="13" t="s">
        <v>84</v>
      </c>
      <c r="E16" s="11" t="s">
        <v>464</v>
      </c>
      <c r="F16" s="11" t="s">
        <v>424</v>
      </c>
      <c r="G16" s="11"/>
      <c r="H16" s="90">
        <v>43</v>
      </c>
      <c r="I16" s="86">
        <v>4</v>
      </c>
      <c r="J16" s="86">
        <f t="shared" si="3"/>
        <v>47</v>
      </c>
      <c r="K16" s="88">
        <f t="shared" si="0"/>
        <v>0.91489361702127658</v>
      </c>
      <c r="L16" s="89">
        <v>1142</v>
      </c>
      <c r="M16" s="89">
        <v>1325</v>
      </c>
      <c r="N16" s="89">
        <v>1157</v>
      </c>
      <c r="O16" s="90">
        <v>40</v>
      </c>
      <c r="P16" s="90">
        <v>40</v>
      </c>
      <c r="Q16" s="90">
        <v>40</v>
      </c>
      <c r="R16" s="11"/>
      <c r="S16" s="89"/>
      <c r="T16" s="89"/>
      <c r="U16" s="87">
        <f t="shared" si="1"/>
        <v>0</v>
      </c>
      <c r="V16" s="88" t="e">
        <f t="shared" si="2"/>
        <v>#DIV/0!</v>
      </c>
      <c r="W16" s="11"/>
      <c r="X16" s="87">
        <v>6200475</v>
      </c>
      <c r="Y16" s="87">
        <v>273324</v>
      </c>
      <c r="Z16" s="87">
        <v>173580</v>
      </c>
      <c r="AA16" s="89"/>
      <c r="AB16" s="89"/>
      <c r="AC16" s="89">
        <v>50000</v>
      </c>
      <c r="AD16" s="89"/>
      <c r="AE16" s="89">
        <v>207330</v>
      </c>
      <c r="AF16" s="87">
        <f t="shared" si="4"/>
        <v>257330</v>
      </c>
      <c r="AG16" s="89"/>
      <c r="AH16" s="89"/>
      <c r="AI16" s="89"/>
      <c r="AJ16" s="89">
        <v>7685</v>
      </c>
      <c r="AK16" s="87">
        <f t="shared" si="5"/>
        <v>265015</v>
      </c>
    </row>
    <row r="17" spans="1:37" s="2" customFormat="1" ht="20.100000000000001" customHeight="1" x14ac:dyDescent="0.3">
      <c r="A17" s="11">
        <v>15</v>
      </c>
      <c r="B17" s="13" t="s">
        <v>15</v>
      </c>
      <c r="C17" s="13" t="s">
        <v>14</v>
      </c>
      <c r="D17" s="13" t="s">
        <v>16</v>
      </c>
      <c r="E17" s="11" t="s">
        <v>464</v>
      </c>
      <c r="F17" s="11" t="s">
        <v>424</v>
      </c>
      <c r="G17" s="11"/>
      <c r="H17" s="86">
        <v>58</v>
      </c>
      <c r="I17" s="86">
        <v>17</v>
      </c>
      <c r="J17" s="86">
        <f t="shared" si="3"/>
        <v>75</v>
      </c>
      <c r="K17" s="88">
        <f t="shared" si="0"/>
        <v>0.77333333333333332</v>
      </c>
      <c r="L17" s="89">
        <v>1159</v>
      </c>
      <c r="M17" s="89">
        <v>1977</v>
      </c>
      <c r="N17" s="89">
        <v>1344</v>
      </c>
      <c r="O17" s="90">
        <v>39</v>
      </c>
      <c r="P17" s="90">
        <v>39</v>
      </c>
      <c r="Q17" s="90">
        <v>39</v>
      </c>
      <c r="R17" s="11"/>
      <c r="S17" s="89"/>
      <c r="T17" s="89"/>
      <c r="U17" s="87">
        <f t="shared" si="1"/>
        <v>0</v>
      </c>
      <c r="V17" s="88" t="e">
        <f t="shared" si="2"/>
        <v>#DIV/0!</v>
      </c>
      <c r="W17" s="11"/>
      <c r="X17" s="87">
        <v>2896927</v>
      </c>
      <c r="Y17" s="87">
        <v>-1029265</v>
      </c>
      <c r="Z17" s="87">
        <v>36153</v>
      </c>
      <c r="AA17" s="89"/>
      <c r="AB17" s="89">
        <v>17500</v>
      </c>
      <c r="AC17" s="89">
        <v>95000</v>
      </c>
      <c r="AD17" s="89">
        <v>2612</v>
      </c>
      <c r="AE17" s="89">
        <v>925966</v>
      </c>
      <c r="AF17" s="87">
        <f t="shared" si="4"/>
        <v>1041078</v>
      </c>
      <c r="AG17" s="89"/>
      <c r="AH17" s="89"/>
      <c r="AI17" s="89">
        <v>20237</v>
      </c>
      <c r="AJ17" s="89">
        <v>8325</v>
      </c>
      <c r="AK17" s="87">
        <f t="shared" si="5"/>
        <v>1069640</v>
      </c>
    </row>
    <row r="18" spans="1:37" s="2" customFormat="1" ht="20.100000000000001" customHeight="1" x14ac:dyDescent="0.3">
      <c r="A18" s="11">
        <v>16</v>
      </c>
      <c r="B18" s="13" t="s">
        <v>18</v>
      </c>
      <c r="C18" s="13" t="s">
        <v>17</v>
      </c>
      <c r="D18" s="13" t="s">
        <v>19</v>
      </c>
      <c r="E18" s="11" t="s">
        <v>464</v>
      </c>
      <c r="F18" s="11" t="s">
        <v>424</v>
      </c>
      <c r="G18" s="11"/>
      <c r="H18" s="90">
        <v>62</v>
      </c>
      <c r="I18" s="86">
        <v>14</v>
      </c>
      <c r="J18" s="86">
        <f t="shared" si="3"/>
        <v>76</v>
      </c>
      <c r="K18" s="88">
        <f t="shared" si="0"/>
        <v>0.81578947368421051</v>
      </c>
      <c r="L18" s="89">
        <v>900</v>
      </c>
      <c r="M18" s="89">
        <v>2134</v>
      </c>
      <c r="N18" s="89">
        <v>1127</v>
      </c>
      <c r="O18" s="90">
        <v>32</v>
      </c>
      <c r="P18" s="90">
        <v>40</v>
      </c>
      <c r="Q18" s="90">
        <v>33</v>
      </c>
      <c r="R18" s="11"/>
      <c r="S18" s="89"/>
      <c r="T18" s="89"/>
      <c r="U18" s="87">
        <f t="shared" si="1"/>
        <v>0</v>
      </c>
      <c r="V18" s="88" t="e">
        <f t="shared" si="2"/>
        <v>#DIV/0!</v>
      </c>
      <c r="W18" s="11"/>
      <c r="X18" s="87">
        <v>1309051</v>
      </c>
      <c r="Y18" s="87">
        <v>-1259710</v>
      </c>
      <c r="Z18" s="87">
        <v>11429</v>
      </c>
      <c r="AA18" s="89"/>
      <c r="AB18" s="89"/>
      <c r="AC18" s="89">
        <v>18000</v>
      </c>
      <c r="AD18" s="89">
        <v>6000</v>
      </c>
      <c r="AE18" s="89">
        <v>1002328</v>
      </c>
      <c r="AF18" s="87">
        <f t="shared" si="4"/>
        <v>1026328</v>
      </c>
      <c r="AG18" s="89"/>
      <c r="AH18" s="89"/>
      <c r="AI18" s="89">
        <v>200911</v>
      </c>
      <c r="AJ18" s="89">
        <v>22140</v>
      </c>
      <c r="AK18" s="87">
        <f t="shared" si="5"/>
        <v>1249379</v>
      </c>
    </row>
    <row r="19" spans="1:37" s="2" customFormat="1" ht="20.100000000000001" customHeight="1" x14ac:dyDescent="0.3">
      <c r="A19" s="11">
        <v>17</v>
      </c>
      <c r="B19" s="13" t="s">
        <v>2707</v>
      </c>
      <c r="C19" s="13" t="s">
        <v>21</v>
      </c>
      <c r="D19" s="28" t="s">
        <v>2708</v>
      </c>
      <c r="E19" s="11" t="s">
        <v>2700</v>
      </c>
      <c r="F19" s="28" t="s">
        <v>745</v>
      </c>
      <c r="G19" s="28"/>
      <c r="H19" s="86">
        <v>21</v>
      </c>
      <c r="I19" s="86">
        <v>36</v>
      </c>
      <c r="J19" s="86">
        <v>57</v>
      </c>
      <c r="K19" s="88">
        <f t="shared" si="0"/>
        <v>0.36842105263157893</v>
      </c>
      <c r="L19" s="87">
        <v>670</v>
      </c>
      <c r="M19" s="87">
        <v>879</v>
      </c>
      <c r="N19" s="87">
        <v>802</v>
      </c>
      <c r="O19" s="86">
        <v>21</v>
      </c>
      <c r="P19" s="86">
        <v>24</v>
      </c>
      <c r="Q19" s="86">
        <v>23</v>
      </c>
      <c r="R19" s="11"/>
      <c r="S19" s="87">
        <v>517</v>
      </c>
      <c r="T19" s="87"/>
      <c r="U19" s="87">
        <f t="shared" si="1"/>
        <v>517</v>
      </c>
      <c r="V19" s="88">
        <f t="shared" si="2"/>
        <v>1</v>
      </c>
      <c r="W19" s="11"/>
      <c r="X19" s="87">
        <v>621357</v>
      </c>
      <c r="Y19" s="87">
        <v>-22337</v>
      </c>
      <c r="Z19" s="87">
        <v>-12055</v>
      </c>
      <c r="AA19" s="87"/>
      <c r="AB19" s="87"/>
      <c r="AC19" s="87"/>
      <c r="AD19" s="87">
        <v>2190</v>
      </c>
      <c r="AE19" s="87">
        <v>5939</v>
      </c>
      <c r="AF19" s="87">
        <v>8129</v>
      </c>
      <c r="AG19" s="87"/>
      <c r="AH19" s="87"/>
      <c r="AI19" s="87"/>
      <c r="AJ19" s="87">
        <v>6643</v>
      </c>
      <c r="AK19" s="87">
        <v>14772</v>
      </c>
    </row>
    <row r="20" spans="1:37" s="2" customFormat="1" ht="20.100000000000001" customHeight="1" x14ac:dyDescent="0.3">
      <c r="A20" s="11">
        <v>18</v>
      </c>
      <c r="B20" s="13" t="s">
        <v>85</v>
      </c>
      <c r="C20" s="13" t="s">
        <v>21</v>
      </c>
      <c r="D20" s="13" t="s">
        <v>86</v>
      </c>
      <c r="E20" s="11" t="s">
        <v>735</v>
      </c>
      <c r="F20" s="13" t="s">
        <v>418</v>
      </c>
      <c r="G20" s="13"/>
      <c r="H20" s="90">
        <v>68</v>
      </c>
      <c r="I20" s="86">
        <v>90</v>
      </c>
      <c r="J20" s="86">
        <f>H20+I20</f>
        <v>158</v>
      </c>
      <c r="K20" s="88">
        <f t="shared" si="0"/>
        <v>0.43037974683544306</v>
      </c>
      <c r="L20" s="89">
        <v>978</v>
      </c>
      <c r="M20" s="89">
        <v>940</v>
      </c>
      <c r="N20" s="89">
        <v>956</v>
      </c>
      <c r="O20" s="90">
        <v>32</v>
      </c>
      <c r="P20" s="90">
        <v>31</v>
      </c>
      <c r="Q20" s="90">
        <v>32</v>
      </c>
      <c r="R20" s="11"/>
      <c r="S20" s="89">
        <v>2742</v>
      </c>
      <c r="T20" s="89">
        <v>216</v>
      </c>
      <c r="U20" s="87">
        <f t="shared" si="1"/>
        <v>2958</v>
      </c>
      <c r="V20" s="88">
        <f t="shared" si="2"/>
        <v>0.92697768762677479</v>
      </c>
      <c r="W20" s="11"/>
      <c r="X20" s="87">
        <v>2489846</v>
      </c>
      <c r="Y20" s="87">
        <v>49082</v>
      </c>
      <c r="Z20" s="87">
        <v>17505</v>
      </c>
      <c r="AA20" s="89"/>
      <c r="AB20" s="89"/>
      <c r="AC20" s="89"/>
      <c r="AD20" s="89"/>
      <c r="AE20" s="89"/>
      <c r="AF20" s="87">
        <f>SUM(AE20,AD20,AC20,AB20,AA20)</f>
        <v>0</v>
      </c>
      <c r="AG20" s="89"/>
      <c r="AH20" s="89"/>
      <c r="AI20" s="89"/>
      <c r="AJ20" s="89">
        <v>6067</v>
      </c>
      <c r="AK20" s="87">
        <f>SUM(AJ20,AI20,AH20,AG20,AE20,AD20,AC20,AB20,AA20)</f>
        <v>6067</v>
      </c>
    </row>
    <row r="21" spans="1:37" s="2" customFormat="1" ht="20.100000000000001" customHeight="1" x14ac:dyDescent="0.3">
      <c r="A21" s="11">
        <v>19</v>
      </c>
      <c r="B21" s="13" t="s">
        <v>23</v>
      </c>
      <c r="C21" s="13" t="s">
        <v>5</v>
      </c>
      <c r="D21" s="13" t="s">
        <v>24</v>
      </c>
      <c r="E21" s="11" t="s">
        <v>735</v>
      </c>
      <c r="F21" s="13" t="s">
        <v>415</v>
      </c>
      <c r="G21" s="13"/>
      <c r="H21" s="90">
        <v>8</v>
      </c>
      <c r="I21" s="86">
        <v>4</v>
      </c>
      <c r="J21" s="86">
        <f>H21+I21</f>
        <v>12</v>
      </c>
      <c r="K21" s="88">
        <f t="shared" si="0"/>
        <v>0.66666666666666663</v>
      </c>
      <c r="L21" s="89">
        <v>1712</v>
      </c>
      <c r="M21" s="89">
        <v>1572</v>
      </c>
      <c r="N21" s="89">
        <v>1665</v>
      </c>
      <c r="O21" s="90">
        <v>40</v>
      </c>
      <c r="P21" s="90">
        <v>38</v>
      </c>
      <c r="Q21" s="90">
        <v>39</v>
      </c>
      <c r="R21" s="11"/>
      <c r="S21" s="92">
        <v>80</v>
      </c>
      <c r="T21" s="92">
        <v>0</v>
      </c>
      <c r="U21" s="87">
        <f t="shared" si="1"/>
        <v>80</v>
      </c>
      <c r="V21" s="88">
        <f t="shared" si="2"/>
        <v>1</v>
      </c>
      <c r="W21" s="11"/>
      <c r="X21" s="87">
        <v>684589</v>
      </c>
      <c r="Y21" s="87">
        <v>-45</v>
      </c>
      <c r="Z21" s="87">
        <v>10293</v>
      </c>
      <c r="AA21" s="89"/>
      <c r="AB21" s="89">
        <v>3259</v>
      </c>
      <c r="AC21" s="89"/>
      <c r="AD21" s="89">
        <v>6805</v>
      </c>
      <c r="AE21" s="89">
        <v>2500</v>
      </c>
      <c r="AF21" s="87">
        <f>SUM(AE21,AD21,AC21,AB21,AA21)</f>
        <v>12564</v>
      </c>
      <c r="AG21" s="89"/>
      <c r="AH21" s="89"/>
      <c r="AI21" s="89"/>
      <c r="AJ21" s="89">
        <v>247</v>
      </c>
      <c r="AK21" s="87">
        <f>SUM(AJ21,AI21,AH21,AG21,AE21,AD21,AC21,AB21,AA21)</f>
        <v>12811</v>
      </c>
    </row>
    <row r="22" spans="1:37" s="2" customFormat="1" ht="20.100000000000001" customHeight="1" x14ac:dyDescent="0.3">
      <c r="A22" s="11">
        <v>20</v>
      </c>
      <c r="B22" s="13" t="s">
        <v>2709</v>
      </c>
      <c r="C22" s="13" t="s">
        <v>25</v>
      </c>
      <c r="D22" s="28" t="s">
        <v>2710</v>
      </c>
      <c r="E22" s="11" t="s">
        <v>2700</v>
      </c>
      <c r="F22" s="28" t="s">
        <v>745</v>
      </c>
      <c r="G22" s="28"/>
      <c r="H22" s="86">
        <v>7</v>
      </c>
      <c r="I22" s="86">
        <v>7</v>
      </c>
      <c r="J22" s="86">
        <v>14</v>
      </c>
      <c r="K22" s="88">
        <f t="shared" si="0"/>
        <v>0.5</v>
      </c>
      <c r="L22" s="87">
        <v>786</v>
      </c>
      <c r="M22" s="87">
        <v>1035</v>
      </c>
      <c r="N22" s="87">
        <v>910</v>
      </c>
      <c r="O22" s="86">
        <v>26</v>
      </c>
      <c r="P22" s="86">
        <v>25</v>
      </c>
      <c r="Q22" s="86">
        <v>25</v>
      </c>
      <c r="R22" s="11"/>
      <c r="S22" s="87">
        <v>250</v>
      </c>
      <c r="T22" s="87"/>
      <c r="U22" s="87">
        <f t="shared" si="1"/>
        <v>250</v>
      </c>
      <c r="V22" s="88">
        <f t="shared" si="2"/>
        <v>1</v>
      </c>
      <c r="W22" s="11"/>
      <c r="X22" s="87">
        <v>155278</v>
      </c>
      <c r="Y22" s="87">
        <v>-33353</v>
      </c>
      <c r="Z22" s="87">
        <v>-25841</v>
      </c>
      <c r="AA22" s="87"/>
      <c r="AB22" s="87"/>
      <c r="AC22" s="87"/>
      <c r="AD22" s="87"/>
      <c r="AE22" s="87">
        <v>7000</v>
      </c>
      <c r="AF22" s="87">
        <v>7000</v>
      </c>
      <c r="AG22" s="87"/>
      <c r="AH22" s="87"/>
      <c r="AI22" s="87"/>
      <c r="AJ22" s="87">
        <v>553</v>
      </c>
      <c r="AK22" s="87">
        <v>7553</v>
      </c>
    </row>
    <row r="23" spans="1:37" s="2" customFormat="1" ht="20.100000000000001" customHeight="1" x14ac:dyDescent="0.3">
      <c r="A23" s="11">
        <v>21</v>
      </c>
      <c r="B23" s="13" t="s">
        <v>87</v>
      </c>
      <c r="C23" s="13" t="s">
        <v>10</v>
      </c>
      <c r="D23" s="13" t="s">
        <v>88</v>
      </c>
      <c r="E23" s="11" t="s">
        <v>735</v>
      </c>
      <c r="F23" s="13" t="s">
        <v>415</v>
      </c>
      <c r="G23" s="13"/>
      <c r="H23" s="90">
        <v>11</v>
      </c>
      <c r="I23" s="86">
        <v>0</v>
      </c>
      <c r="J23" s="86">
        <f>H23+I23</f>
        <v>11</v>
      </c>
      <c r="K23" s="88">
        <f t="shared" si="0"/>
        <v>1</v>
      </c>
      <c r="L23" s="89">
        <v>1900</v>
      </c>
      <c r="M23" s="89">
        <v>0</v>
      </c>
      <c r="N23" s="89">
        <v>1900</v>
      </c>
      <c r="O23" s="90">
        <v>40</v>
      </c>
      <c r="P23" s="90">
        <v>0</v>
      </c>
      <c r="Q23" s="90">
        <v>40</v>
      </c>
      <c r="R23" s="11"/>
      <c r="S23" s="92">
        <v>270</v>
      </c>
      <c r="T23" s="92">
        <v>0</v>
      </c>
      <c r="U23" s="87">
        <f t="shared" si="1"/>
        <v>270</v>
      </c>
      <c r="V23" s="88">
        <f t="shared" si="2"/>
        <v>1</v>
      </c>
      <c r="W23" s="11"/>
      <c r="X23" s="87">
        <v>923868</v>
      </c>
      <c r="Y23" s="87">
        <v>-54947</v>
      </c>
      <c r="Z23" s="87">
        <v>-32981</v>
      </c>
      <c r="AA23" s="89"/>
      <c r="AB23" s="89"/>
      <c r="AC23" s="89"/>
      <c r="AD23" s="89">
        <v>13219</v>
      </c>
      <c r="AE23" s="89">
        <v>9963</v>
      </c>
      <c r="AF23" s="87">
        <f>SUM(AE23,AD23,AC23,AB23,AA23)</f>
        <v>23182</v>
      </c>
      <c r="AG23" s="89"/>
      <c r="AH23" s="89"/>
      <c r="AI23" s="89"/>
      <c r="AJ23" s="89">
        <v>215</v>
      </c>
      <c r="AK23" s="87">
        <f>SUM(AJ23,AI23,AH23,AG23,AE23,AD23,AC23,AB23,AA23)</f>
        <v>23397</v>
      </c>
    </row>
    <row r="24" spans="1:37" s="2" customFormat="1" ht="20.100000000000001" customHeight="1" x14ac:dyDescent="0.3">
      <c r="A24" s="11">
        <v>22</v>
      </c>
      <c r="B24" s="13" t="s">
        <v>26</v>
      </c>
      <c r="C24" s="13" t="s">
        <v>4</v>
      </c>
      <c r="D24" s="13" t="s">
        <v>27</v>
      </c>
      <c r="E24" s="11" t="s">
        <v>735</v>
      </c>
      <c r="F24" s="13" t="s">
        <v>416</v>
      </c>
      <c r="G24" s="13"/>
      <c r="H24" s="90">
        <v>2</v>
      </c>
      <c r="I24" s="86">
        <v>11</v>
      </c>
      <c r="J24" s="86">
        <f>H24+I24</f>
        <v>13</v>
      </c>
      <c r="K24" s="88">
        <f t="shared" si="0"/>
        <v>0.15384615384615385</v>
      </c>
      <c r="L24" s="89">
        <v>2100</v>
      </c>
      <c r="M24" s="89">
        <v>1645</v>
      </c>
      <c r="N24" s="89">
        <v>1715</v>
      </c>
      <c r="O24" s="86">
        <v>40</v>
      </c>
      <c r="P24" s="86">
        <v>40</v>
      </c>
      <c r="Q24" s="86">
        <v>40</v>
      </c>
      <c r="R24" s="11"/>
      <c r="S24" s="87">
        <f>357+250</f>
        <v>607</v>
      </c>
      <c r="T24" s="87"/>
      <c r="U24" s="87">
        <f t="shared" si="1"/>
        <v>607</v>
      </c>
      <c r="V24" s="88">
        <f t="shared" si="2"/>
        <v>1</v>
      </c>
      <c r="W24" s="11"/>
      <c r="X24" s="87">
        <v>954776</v>
      </c>
      <c r="Y24" s="87">
        <v>-59353</v>
      </c>
      <c r="Z24" s="87">
        <v>13273</v>
      </c>
      <c r="AA24" s="89">
        <v>13911</v>
      </c>
      <c r="AB24" s="89"/>
      <c r="AC24" s="89">
        <v>50000</v>
      </c>
      <c r="AD24" s="89">
        <v>16651</v>
      </c>
      <c r="AE24" s="89">
        <v>51974</v>
      </c>
      <c r="AF24" s="87">
        <f>SUM(AE24,AD24,AC24,AB24,AA24)</f>
        <v>132536</v>
      </c>
      <c r="AG24" s="89"/>
      <c r="AH24" s="89"/>
      <c r="AI24" s="89"/>
      <c r="AJ24" s="89">
        <v>6910</v>
      </c>
      <c r="AK24" s="87">
        <f>SUM(AJ24,AI24,AH24,AG24,AE24,AD24,AC24,AB24,AA24)</f>
        <v>139446</v>
      </c>
    </row>
    <row r="25" spans="1:37" s="2" customFormat="1" ht="20.100000000000001" customHeight="1" x14ac:dyDescent="0.3">
      <c r="A25" s="11">
        <v>23</v>
      </c>
      <c r="B25" s="13" t="s">
        <v>2711</v>
      </c>
      <c r="C25" s="13" t="s">
        <v>5</v>
      </c>
      <c r="D25" s="28" t="s">
        <v>2712</v>
      </c>
      <c r="E25" s="11" t="s">
        <v>2700</v>
      </c>
      <c r="F25" s="28" t="s">
        <v>760</v>
      </c>
      <c r="G25" s="28"/>
      <c r="H25" s="86">
        <v>12</v>
      </c>
      <c r="I25" s="86">
        <v>11</v>
      </c>
      <c r="J25" s="86">
        <v>23</v>
      </c>
      <c r="K25" s="88">
        <f t="shared" si="0"/>
        <v>0.52173913043478259</v>
      </c>
      <c r="L25" s="87">
        <v>2175</v>
      </c>
      <c r="M25" s="87">
        <v>1953</v>
      </c>
      <c r="N25" s="87">
        <v>2069</v>
      </c>
      <c r="O25" s="86">
        <v>40</v>
      </c>
      <c r="P25" s="86">
        <v>40</v>
      </c>
      <c r="Q25" s="86">
        <v>40</v>
      </c>
      <c r="R25" s="11"/>
      <c r="S25" s="87"/>
      <c r="T25" s="87"/>
      <c r="U25" s="87">
        <f t="shared" si="1"/>
        <v>0</v>
      </c>
      <c r="V25" s="88" t="e">
        <f t="shared" si="2"/>
        <v>#DIV/0!</v>
      </c>
      <c r="W25" s="11"/>
      <c r="X25" s="87">
        <v>6005008</v>
      </c>
      <c r="Y25" s="87">
        <v>184913</v>
      </c>
      <c r="Z25" s="87">
        <v>106722</v>
      </c>
      <c r="AA25" s="87"/>
      <c r="AB25" s="87"/>
      <c r="AC25" s="87"/>
      <c r="AD25" s="87"/>
      <c r="AE25" s="87"/>
      <c r="AF25" s="87">
        <v>0</v>
      </c>
      <c r="AG25" s="87"/>
      <c r="AH25" s="87"/>
      <c r="AI25" s="87"/>
      <c r="AJ25" s="87">
        <v>15538</v>
      </c>
      <c r="AK25" s="87">
        <v>15538</v>
      </c>
    </row>
    <row r="26" spans="1:37" s="2" customFormat="1" ht="20.100000000000001" customHeight="1" x14ac:dyDescent="0.3">
      <c r="A26" s="11">
        <v>24</v>
      </c>
      <c r="B26" s="13" t="s">
        <v>29</v>
      </c>
      <c r="C26" s="21" t="s">
        <v>28</v>
      </c>
      <c r="D26" s="13" t="s">
        <v>30</v>
      </c>
      <c r="E26" s="11" t="s">
        <v>735</v>
      </c>
      <c r="F26" s="11" t="s">
        <v>417</v>
      </c>
      <c r="G26" s="11"/>
      <c r="H26" s="86">
        <v>18</v>
      </c>
      <c r="I26" s="86">
        <v>1</v>
      </c>
      <c r="J26" s="86">
        <f>H26+I26</f>
        <v>19</v>
      </c>
      <c r="K26" s="88">
        <f t="shared" si="0"/>
        <v>0.94736842105263153</v>
      </c>
      <c r="L26" s="89">
        <v>2191</v>
      </c>
      <c r="M26" s="89">
        <v>2191</v>
      </c>
      <c r="N26" s="89">
        <v>2191</v>
      </c>
      <c r="O26" s="90">
        <v>40</v>
      </c>
      <c r="P26" s="90">
        <v>40</v>
      </c>
      <c r="Q26" s="90">
        <v>40</v>
      </c>
      <c r="R26" s="11"/>
      <c r="S26" s="89">
        <v>400</v>
      </c>
      <c r="T26" s="89">
        <v>70</v>
      </c>
      <c r="U26" s="87">
        <f t="shared" si="1"/>
        <v>470</v>
      </c>
      <c r="V26" s="88">
        <f t="shared" si="2"/>
        <v>0.85106382978723405</v>
      </c>
      <c r="W26" s="11"/>
      <c r="X26" s="87">
        <v>701903</v>
      </c>
      <c r="Y26" s="87">
        <v>34108</v>
      </c>
      <c r="Z26" s="87">
        <v>37723</v>
      </c>
      <c r="AA26" s="89"/>
      <c r="AB26" s="89"/>
      <c r="AC26" s="89"/>
      <c r="AD26" s="89">
        <v>4526</v>
      </c>
      <c r="AE26" s="89">
        <v>11540</v>
      </c>
      <c r="AF26" s="87">
        <f>SUM(AE26,AD26,AC26,AB26,AA26)</f>
        <v>16066</v>
      </c>
      <c r="AG26" s="89"/>
      <c r="AH26" s="89"/>
      <c r="AI26" s="89"/>
      <c r="AJ26" s="89">
        <v>1449</v>
      </c>
      <c r="AK26" s="87">
        <f>SUM(AJ26,AI26,AH26,AG26,AE26,AD26,AC26,AB26,AA26)</f>
        <v>17515</v>
      </c>
    </row>
    <row r="27" spans="1:37" s="2" customFormat="1" ht="20.100000000000001" customHeight="1" x14ac:dyDescent="0.3">
      <c r="A27" s="11">
        <v>25</v>
      </c>
      <c r="B27" s="13" t="s">
        <v>89</v>
      </c>
      <c r="C27" s="13" t="s">
        <v>17</v>
      </c>
      <c r="D27" s="13" t="s">
        <v>90</v>
      </c>
      <c r="E27" s="11" t="s">
        <v>735</v>
      </c>
      <c r="F27" s="13" t="s">
        <v>428</v>
      </c>
      <c r="G27" s="13"/>
      <c r="H27" s="90">
        <v>5</v>
      </c>
      <c r="I27" s="86">
        <v>2</v>
      </c>
      <c r="J27" s="86">
        <f>H27+I27</f>
        <v>7</v>
      </c>
      <c r="K27" s="88">
        <f t="shared" si="0"/>
        <v>0.7142857142857143</v>
      </c>
      <c r="L27" s="89">
        <v>1602</v>
      </c>
      <c r="M27" s="89">
        <v>2160</v>
      </c>
      <c r="N27" s="89">
        <v>1761</v>
      </c>
      <c r="O27" s="90">
        <v>40</v>
      </c>
      <c r="P27" s="90">
        <v>40</v>
      </c>
      <c r="Q27" s="90">
        <v>40</v>
      </c>
      <c r="R27" s="11"/>
      <c r="S27" s="92">
        <v>629</v>
      </c>
      <c r="T27" s="89">
        <v>3</v>
      </c>
      <c r="U27" s="87">
        <f t="shared" si="1"/>
        <v>632</v>
      </c>
      <c r="V27" s="88">
        <f t="shared" si="2"/>
        <v>0.995253164556962</v>
      </c>
      <c r="W27" s="11"/>
      <c r="X27" s="87">
        <v>682892</v>
      </c>
      <c r="Y27" s="87">
        <v>8813</v>
      </c>
      <c r="Z27" s="87">
        <v>28566</v>
      </c>
      <c r="AA27" s="89"/>
      <c r="AB27" s="89">
        <v>1500</v>
      </c>
      <c r="AC27" s="89">
        <v>21150</v>
      </c>
      <c r="AD27" s="89">
        <v>3723</v>
      </c>
      <c r="AE27" s="89"/>
      <c r="AF27" s="87">
        <v>26373</v>
      </c>
      <c r="AG27" s="89"/>
      <c r="AH27" s="89"/>
      <c r="AI27" s="89"/>
      <c r="AJ27" s="89">
        <v>196</v>
      </c>
      <c r="AK27" s="87">
        <v>26569</v>
      </c>
    </row>
    <row r="28" spans="1:37" s="2" customFormat="1" ht="20.100000000000001" customHeight="1" x14ac:dyDescent="0.3">
      <c r="A28" s="11">
        <v>26</v>
      </c>
      <c r="B28" s="13" t="s">
        <v>2713</v>
      </c>
      <c r="C28" s="13" t="s">
        <v>21</v>
      </c>
      <c r="D28" s="28" t="s">
        <v>2714</v>
      </c>
      <c r="E28" s="11" t="s">
        <v>2700</v>
      </c>
      <c r="F28" s="28" t="s">
        <v>745</v>
      </c>
      <c r="G28" s="28"/>
      <c r="H28" s="86">
        <v>42</v>
      </c>
      <c r="I28" s="86">
        <v>42</v>
      </c>
      <c r="J28" s="86">
        <v>84</v>
      </c>
      <c r="K28" s="88">
        <f t="shared" si="0"/>
        <v>0.5</v>
      </c>
      <c r="L28" s="87">
        <v>839</v>
      </c>
      <c r="M28" s="87">
        <v>885</v>
      </c>
      <c r="N28" s="87">
        <v>862</v>
      </c>
      <c r="O28" s="86">
        <v>27</v>
      </c>
      <c r="P28" s="86">
        <v>25</v>
      </c>
      <c r="Q28" s="86">
        <v>26</v>
      </c>
      <c r="R28" s="11"/>
      <c r="S28" s="87">
        <v>1383</v>
      </c>
      <c r="T28" s="87">
        <v>187</v>
      </c>
      <c r="U28" s="87">
        <f t="shared" si="1"/>
        <v>1570</v>
      </c>
      <c r="V28" s="88">
        <f t="shared" si="2"/>
        <v>0.88089171974522296</v>
      </c>
      <c r="W28" s="11"/>
      <c r="X28" s="87">
        <v>806294</v>
      </c>
      <c r="Y28" s="87">
        <v>-242570</v>
      </c>
      <c r="Z28" s="87">
        <v>-847</v>
      </c>
      <c r="AA28" s="87"/>
      <c r="AB28" s="87">
        <v>29844</v>
      </c>
      <c r="AC28" s="87">
        <v>28600</v>
      </c>
      <c r="AD28" s="87">
        <v>45291</v>
      </c>
      <c r="AE28" s="87"/>
      <c r="AF28" s="87">
        <v>103735</v>
      </c>
      <c r="AG28" s="87"/>
      <c r="AH28" s="87"/>
      <c r="AI28" s="87"/>
      <c r="AJ28" s="87">
        <v>2489</v>
      </c>
      <c r="AK28" s="87">
        <v>106224</v>
      </c>
    </row>
    <row r="29" spans="1:37" s="2" customFormat="1" ht="20.100000000000001" customHeight="1" x14ac:dyDescent="0.3">
      <c r="A29" s="11">
        <v>27</v>
      </c>
      <c r="B29" s="13" t="s">
        <v>31</v>
      </c>
      <c r="C29" s="13" t="s">
        <v>14</v>
      </c>
      <c r="D29" s="13" t="s">
        <v>32</v>
      </c>
      <c r="E29" s="11" t="s">
        <v>735</v>
      </c>
      <c r="F29" s="13" t="s">
        <v>416</v>
      </c>
      <c r="G29" s="13"/>
      <c r="H29" s="90">
        <v>12</v>
      </c>
      <c r="I29" s="86">
        <v>4</v>
      </c>
      <c r="J29" s="86">
        <f>H29+I29</f>
        <v>16</v>
      </c>
      <c r="K29" s="88">
        <f t="shared" si="0"/>
        <v>0.75</v>
      </c>
      <c r="L29" s="89">
        <v>1142</v>
      </c>
      <c r="M29" s="89">
        <v>1462</v>
      </c>
      <c r="N29" s="89">
        <v>1222</v>
      </c>
      <c r="O29" s="90">
        <v>32</v>
      </c>
      <c r="P29" s="90">
        <v>35</v>
      </c>
      <c r="Q29" s="90">
        <v>33</v>
      </c>
      <c r="R29" s="11"/>
      <c r="S29" s="92">
        <v>3000</v>
      </c>
      <c r="T29" s="92">
        <v>45142</v>
      </c>
      <c r="U29" s="87">
        <f t="shared" si="1"/>
        <v>48142</v>
      </c>
      <c r="V29" s="88">
        <f t="shared" si="2"/>
        <v>6.2315649536787004E-2</v>
      </c>
      <c r="W29" s="11"/>
      <c r="X29" s="87">
        <v>332885</v>
      </c>
      <c r="Y29" s="87">
        <v>-35109</v>
      </c>
      <c r="Z29" s="87">
        <v>-10026</v>
      </c>
      <c r="AA29" s="89">
        <v>0</v>
      </c>
      <c r="AB29" s="89">
        <v>21000</v>
      </c>
      <c r="AC29" s="87">
        <v>0</v>
      </c>
      <c r="AD29" s="89">
        <v>3066</v>
      </c>
      <c r="AE29" s="89">
        <v>1050</v>
      </c>
      <c r="AF29" s="87">
        <f>SUM(AE29,AD29,AC29,AB29,AA29)</f>
        <v>25116</v>
      </c>
      <c r="AG29" s="89"/>
      <c r="AH29" s="89"/>
      <c r="AI29" s="89"/>
      <c r="AJ29" s="89">
        <v>158</v>
      </c>
      <c r="AK29" s="87">
        <f>SUM(AJ29,AI29,AH29,AG29,AE29,AD29,AC29,AB29,AA29)</f>
        <v>25274</v>
      </c>
    </row>
    <row r="30" spans="1:37" s="2" customFormat="1" ht="20.100000000000001" customHeight="1" x14ac:dyDescent="0.3">
      <c r="A30" s="11">
        <v>28</v>
      </c>
      <c r="B30" s="13" t="s">
        <v>91</v>
      </c>
      <c r="C30" s="13" t="s">
        <v>25</v>
      </c>
      <c r="D30" s="13" t="s">
        <v>175</v>
      </c>
      <c r="E30" s="11" t="s">
        <v>735</v>
      </c>
      <c r="F30" s="13" t="s">
        <v>418</v>
      </c>
      <c r="G30" s="13"/>
      <c r="H30" s="86">
        <v>18</v>
      </c>
      <c r="I30" s="86">
        <v>7</v>
      </c>
      <c r="J30" s="86">
        <f>H30+I30</f>
        <v>25</v>
      </c>
      <c r="K30" s="88">
        <f t="shared" si="0"/>
        <v>0.72</v>
      </c>
      <c r="L30" s="89">
        <v>1599</v>
      </c>
      <c r="M30" s="89">
        <v>1055</v>
      </c>
      <c r="N30" s="89">
        <v>1447</v>
      </c>
      <c r="O30" s="90">
        <v>33</v>
      </c>
      <c r="P30" s="90">
        <v>30</v>
      </c>
      <c r="Q30" s="90">
        <v>32</v>
      </c>
      <c r="R30" s="11"/>
      <c r="S30" s="87">
        <f>92+368</f>
        <v>460</v>
      </c>
      <c r="T30" s="89">
        <v>16</v>
      </c>
      <c r="U30" s="87">
        <f t="shared" si="1"/>
        <v>476</v>
      </c>
      <c r="V30" s="88">
        <f t="shared" si="2"/>
        <v>0.96638655462184875</v>
      </c>
      <c r="W30" s="11"/>
      <c r="X30" s="87">
        <v>234530</v>
      </c>
      <c r="Y30" s="87">
        <v>-584635</v>
      </c>
      <c r="Z30" s="87">
        <v>-28689</v>
      </c>
      <c r="AA30" s="89">
        <v>401214</v>
      </c>
      <c r="AB30" s="89"/>
      <c r="AC30" s="89"/>
      <c r="AD30" s="89"/>
      <c r="AE30" s="89"/>
      <c r="AF30" s="87">
        <f>SUM(AE30,AD30,AC30,AB30,AA30)</f>
        <v>401214</v>
      </c>
      <c r="AG30" s="89"/>
      <c r="AH30" s="89">
        <v>148000</v>
      </c>
      <c r="AI30" s="89"/>
      <c r="AJ30" s="89">
        <v>6732</v>
      </c>
      <c r="AK30" s="87">
        <f>SUM(AJ30,AI30,AH30,AG30,AE30,AD30,AC30,AB30,AA30)</f>
        <v>555946</v>
      </c>
    </row>
    <row r="31" spans="1:37" s="2" customFormat="1" ht="20.100000000000001" customHeight="1" x14ac:dyDescent="0.3">
      <c r="A31" s="11">
        <v>29</v>
      </c>
      <c r="B31" s="13" t="s">
        <v>2715</v>
      </c>
      <c r="C31" s="13" t="s">
        <v>22</v>
      </c>
      <c r="D31" s="28" t="s">
        <v>2716</v>
      </c>
      <c r="E31" s="11" t="s">
        <v>2700</v>
      </c>
      <c r="F31" s="39" t="s">
        <v>777</v>
      </c>
      <c r="G31" s="39"/>
      <c r="H31" s="86">
        <v>80</v>
      </c>
      <c r="I31" s="86">
        <v>20</v>
      </c>
      <c r="J31" s="86">
        <v>100</v>
      </c>
      <c r="K31" s="88">
        <f t="shared" si="0"/>
        <v>0.8</v>
      </c>
      <c r="L31" s="87">
        <v>863</v>
      </c>
      <c r="M31" s="87">
        <v>977</v>
      </c>
      <c r="N31" s="87">
        <v>886</v>
      </c>
      <c r="O31" s="86">
        <v>25</v>
      </c>
      <c r="P31" s="86">
        <v>26</v>
      </c>
      <c r="Q31" s="86">
        <v>25</v>
      </c>
      <c r="R31" s="11"/>
      <c r="S31" s="87">
        <v>2234</v>
      </c>
      <c r="T31" s="87">
        <v>874</v>
      </c>
      <c r="U31" s="87">
        <f t="shared" si="1"/>
        <v>3108</v>
      </c>
      <c r="V31" s="88">
        <f t="shared" si="2"/>
        <v>0.71879021879021876</v>
      </c>
      <c r="W31" s="11"/>
      <c r="X31" s="87">
        <v>1179247</v>
      </c>
      <c r="Y31" s="87">
        <v>-120788</v>
      </c>
      <c r="Z31" s="87">
        <v>-69013</v>
      </c>
      <c r="AA31" s="87">
        <v>41737</v>
      </c>
      <c r="AB31" s="87"/>
      <c r="AC31" s="87">
        <v>13408</v>
      </c>
      <c r="AD31" s="87"/>
      <c r="AE31" s="87"/>
      <c r="AF31" s="87">
        <v>55145</v>
      </c>
      <c r="AG31" s="87"/>
      <c r="AH31" s="87"/>
      <c r="AI31" s="87"/>
      <c r="AJ31" s="87">
        <v>373</v>
      </c>
      <c r="AK31" s="87">
        <v>55518</v>
      </c>
    </row>
    <row r="32" spans="1:37" s="2" customFormat="1" ht="20.100000000000001" customHeight="1" x14ac:dyDescent="0.3">
      <c r="A32" s="11">
        <v>30</v>
      </c>
      <c r="B32" s="13" t="s">
        <v>92</v>
      </c>
      <c r="C32" s="13" t="s">
        <v>4</v>
      </c>
      <c r="D32" s="18" t="s">
        <v>93</v>
      </c>
      <c r="E32" s="11" t="s">
        <v>735</v>
      </c>
      <c r="F32" s="13" t="s">
        <v>415</v>
      </c>
      <c r="G32" s="13"/>
      <c r="H32" s="90">
        <v>58</v>
      </c>
      <c r="I32" s="86">
        <v>34</v>
      </c>
      <c r="J32" s="86">
        <f>H32+I32</f>
        <v>92</v>
      </c>
      <c r="K32" s="88">
        <f t="shared" si="0"/>
        <v>0.63043478260869568</v>
      </c>
      <c r="L32" s="89">
        <v>780</v>
      </c>
      <c r="M32" s="89">
        <v>847</v>
      </c>
      <c r="N32" s="89">
        <v>804</v>
      </c>
      <c r="O32" s="90">
        <v>26</v>
      </c>
      <c r="P32" s="90">
        <v>30</v>
      </c>
      <c r="Q32" s="90">
        <v>27</v>
      </c>
      <c r="R32" s="11"/>
      <c r="S32" s="89">
        <v>1429</v>
      </c>
      <c r="T32" s="89">
        <v>7</v>
      </c>
      <c r="U32" s="87">
        <f t="shared" si="1"/>
        <v>1436</v>
      </c>
      <c r="V32" s="88">
        <f t="shared" si="2"/>
        <v>0.995125348189415</v>
      </c>
      <c r="W32" s="11"/>
      <c r="X32" s="87">
        <v>977122</v>
      </c>
      <c r="Y32" s="87">
        <v>-49101</v>
      </c>
      <c r="Z32" s="87">
        <v>37621</v>
      </c>
      <c r="AA32" s="89"/>
      <c r="AB32" s="89">
        <v>33347</v>
      </c>
      <c r="AC32" s="89"/>
      <c r="AD32" s="89">
        <v>44895</v>
      </c>
      <c r="AE32" s="89">
        <v>8910</v>
      </c>
      <c r="AF32" s="87">
        <f>SUM(AE32,AD32,AC32,AB32,AA32)</f>
        <v>87152</v>
      </c>
      <c r="AG32" s="89"/>
      <c r="AH32" s="89"/>
      <c r="AI32" s="89"/>
      <c r="AJ32" s="89">
        <v>32</v>
      </c>
      <c r="AK32" s="87">
        <f>SUM(AJ32,AI32,AH32,AG32,AE32,AD32,AC32,AB32,AA32)</f>
        <v>87184</v>
      </c>
    </row>
    <row r="33" spans="1:37" s="2" customFormat="1" ht="20.100000000000001" customHeight="1" x14ac:dyDescent="0.3">
      <c r="A33" s="11">
        <v>31</v>
      </c>
      <c r="B33" s="13" t="s">
        <v>33</v>
      </c>
      <c r="C33" s="13" t="s">
        <v>11</v>
      </c>
      <c r="D33" s="18" t="s">
        <v>34</v>
      </c>
      <c r="E33" s="11" t="s">
        <v>735</v>
      </c>
      <c r="F33" s="11" t="s">
        <v>424</v>
      </c>
      <c r="G33" s="11"/>
      <c r="H33" s="90">
        <v>4</v>
      </c>
      <c r="I33" s="86">
        <v>3</v>
      </c>
      <c r="J33" s="86">
        <f>H33+I33</f>
        <v>7</v>
      </c>
      <c r="K33" s="88">
        <f t="shared" si="0"/>
        <v>0.5714285714285714</v>
      </c>
      <c r="L33" s="89">
        <v>1648</v>
      </c>
      <c r="M33" s="89">
        <v>1767</v>
      </c>
      <c r="N33" s="89">
        <v>1699</v>
      </c>
      <c r="O33" s="90">
        <v>34</v>
      </c>
      <c r="P33" s="90">
        <v>31</v>
      </c>
      <c r="Q33" s="90">
        <v>33</v>
      </c>
      <c r="R33" s="11"/>
      <c r="S33" s="89">
        <v>508</v>
      </c>
      <c r="T33" s="89"/>
      <c r="U33" s="87">
        <f t="shared" si="1"/>
        <v>508</v>
      </c>
      <c r="V33" s="88">
        <f t="shared" si="2"/>
        <v>1</v>
      </c>
      <c r="W33" s="11"/>
      <c r="X33" s="87">
        <v>735435</v>
      </c>
      <c r="Y33" s="87">
        <v>-72031</v>
      </c>
      <c r="Z33" s="87">
        <v>-12887</v>
      </c>
      <c r="AA33" s="89">
        <v>16861</v>
      </c>
      <c r="AB33" s="89">
        <v>23225</v>
      </c>
      <c r="AC33" s="89">
        <v>20880</v>
      </c>
      <c r="AD33" s="89"/>
      <c r="AE33" s="89"/>
      <c r="AF33" s="87">
        <f>SUM(AE33,AD33,AC33,AB33,AA33)</f>
        <v>60966</v>
      </c>
      <c r="AG33" s="89"/>
      <c r="AH33" s="89"/>
      <c r="AI33" s="89"/>
      <c r="AJ33" s="89">
        <v>3713</v>
      </c>
      <c r="AK33" s="87">
        <f>SUM(AJ33,AI33,AH33,AG33,AE33,AD33,AC33,AB33,AA33)</f>
        <v>64679</v>
      </c>
    </row>
    <row r="34" spans="1:37" s="2" customFormat="1" ht="20.100000000000001" customHeight="1" x14ac:dyDescent="0.3">
      <c r="A34" s="11">
        <v>32</v>
      </c>
      <c r="B34" s="13" t="s">
        <v>35</v>
      </c>
      <c r="C34" s="13" t="s">
        <v>14</v>
      </c>
      <c r="D34" s="18" t="s">
        <v>430</v>
      </c>
      <c r="E34" s="11" t="s">
        <v>735</v>
      </c>
      <c r="F34" s="13" t="s">
        <v>423</v>
      </c>
      <c r="G34" s="13"/>
      <c r="H34" s="86">
        <v>8</v>
      </c>
      <c r="I34" s="86">
        <v>9</v>
      </c>
      <c r="J34" s="86">
        <f>H34+I34</f>
        <v>17</v>
      </c>
      <c r="K34" s="88">
        <f t="shared" si="0"/>
        <v>0.47058823529411764</v>
      </c>
      <c r="L34" s="89">
        <v>527</v>
      </c>
      <c r="M34" s="89">
        <v>1656</v>
      </c>
      <c r="N34" s="89">
        <v>1125</v>
      </c>
      <c r="O34" s="90">
        <v>22</v>
      </c>
      <c r="P34" s="90">
        <v>37</v>
      </c>
      <c r="Q34" s="90">
        <v>30</v>
      </c>
      <c r="R34" s="11"/>
      <c r="S34" s="89">
        <v>3930</v>
      </c>
      <c r="T34" s="89">
        <v>0</v>
      </c>
      <c r="U34" s="87">
        <f t="shared" si="1"/>
        <v>3930</v>
      </c>
      <c r="V34" s="88">
        <f t="shared" si="2"/>
        <v>1</v>
      </c>
      <c r="W34" s="11"/>
      <c r="X34" s="87">
        <v>385561</v>
      </c>
      <c r="Y34" s="87">
        <v>-202739</v>
      </c>
      <c r="Z34" s="87">
        <v>28400</v>
      </c>
      <c r="AA34" s="89"/>
      <c r="AB34" s="89">
        <v>36635</v>
      </c>
      <c r="AC34" s="89">
        <v>93500</v>
      </c>
      <c r="AD34" s="89"/>
      <c r="AE34" s="89">
        <v>92122</v>
      </c>
      <c r="AF34" s="87">
        <f>SUM(AE34,AD34,AC34,AB34,AA34)</f>
        <v>222257</v>
      </c>
      <c r="AG34" s="89"/>
      <c r="AH34" s="89"/>
      <c r="AI34" s="89">
        <v>27540</v>
      </c>
      <c r="AJ34" s="89">
        <v>3077</v>
      </c>
      <c r="AK34" s="87">
        <f>SUM(AJ34,AI34,AH34,AG34,AE34,AD34,AC34,AB34,AA34)</f>
        <v>252874</v>
      </c>
    </row>
    <row r="35" spans="1:37" s="2" customFormat="1" ht="20.100000000000001" customHeight="1" x14ac:dyDescent="0.3">
      <c r="A35" s="11">
        <v>33</v>
      </c>
      <c r="B35" s="13" t="s">
        <v>94</v>
      </c>
      <c r="C35" s="13" t="s">
        <v>176</v>
      </c>
      <c r="D35" s="18" t="s">
        <v>95</v>
      </c>
      <c r="E35" s="11" t="s">
        <v>735</v>
      </c>
      <c r="F35" s="11" t="s">
        <v>417</v>
      </c>
      <c r="G35" s="11"/>
      <c r="H35" s="86">
        <v>34</v>
      </c>
      <c r="I35" s="86">
        <v>6</v>
      </c>
      <c r="J35" s="86">
        <f>H35+I35</f>
        <v>40</v>
      </c>
      <c r="K35" s="88">
        <f t="shared" si="0"/>
        <v>0.85</v>
      </c>
      <c r="L35" s="89">
        <v>899</v>
      </c>
      <c r="M35" s="89">
        <v>1586</v>
      </c>
      <c r="N35" s="89">
        <v>1002</v>
      </c>
      <c r="O35" s="90">
        <v>30</v>
      </c>
      <c r="P35" s="90">
        <v>34</v>
      </c>
      <c r="Q35" s="90">
        <v>30</v>
      </c>
      <c r="R35" s="11"/>
      <c r="S35" s="87">
        <v>26144</v>
      </c>
      <c r="T35" s="89"/>
      <c r="U35" s="87">
        <f t="shared" si="1"/>
        <v>26144</v>
      </c>
      <c r="V35" s="88">
        <f t="shared" si="2"/>
        <v>1</v>
      </c>
      <c r="W35" s="11"/>
      <c r="X35" s="87">
        <v>979338</v>
      </c>
      <c r="Y35" s="87">
        <v>-42935</v>
      </c>
      <c r="Z35" s="87">
        <v>68044</v>
      </c>
      <c r="AA35" s="89">
        <v>40061</v>
      </c>
      <c r="AB35" s="89"/>
      <c r="AC35" s="89">
        <v>33504</v>
      </c>
      <c r="AD35" s="89"/>
      <c r="AE35" s="89">
        <v>9990</v>
      </c>
      <c r="AF35" s="87">
        <f>SUM(AE35,AD35,AC35,AB35,AA35)</f>
        <v>83555</v>
      </c>
      <c r="AG35" s="89">
        <v>46195</v>
      </c>
      <c r="AH35" s="89"/>
      <c r="AI35" s="89"/>
      <c r="AJ35" s="89">
        <v>15376</v>
      </c>
      <c r="AK35" s="87">
        <f>SUM(AJ35,AI35,AH35,AG35,AE35,AD35,AC35,AB35,AA35)</f>
        <v>145126</v>
      </c>
    </row>
    <row r="36" spans="1:37" s="2" customFormat="1" ht="20.100000000000001" customHeight="1" x14ac:dyDescent="0.3">
      <c r="A36" s="11">
        <v>34</v>
      </c>
      <c r="B36" s="13" t="s">
        <v>36</v>
      </c>
      <c r="C36" s="13" t="s">
        <v>4</v>
      </c>
      <c r="D36" s="18" t="s">
        <v>37</v>
      </c>
      <c r="E36" s="11" t="s">
        <v>735</v>
      </c>
      <c r="F36" s="13" t="s">
        <v>423</v>
      </c>
      <c r="G36" s="13"/>
      <c r="H36" s="90">
        <v>31</v>
      </c>
      <c r="I36" s="86">
        <v>14</v>
      </c>
      <c r="J36" s="86">
        <f>H36+I36</f>
        <v>45</v>
      </c>
      <c r="K36" s="88">
        <f t="shared" si="0"/>
        <v>0.68888888888888888</v>
      </c>
      <c r="L36" s="89">
        <v>535</v>
      </c>
      <c r="M36" s="89">
        <v>883</v>
      </c>
      <c r="N36" s="89">
        <v>643</v>
      </c>
      <c r="O36" s="90">
        <v>22</v>
      </c>
      <c r="P36" s="90">
        <v>25</v>
      </c>
      <c r="Q36" s="90">
        <v>23</v>
      </c>
      <c r="R36" s="11"/>
      <c r="S36" s="92">
        <v>1113</v>
      </c>
      <c r="T36" s="92">
        <v>0</v>
      </c>
      <c r="U36" s="87">
        <f t="shared" si="1"/>
        <v>1113</v>
      </c>
      <c r="V36" s="88">
        <f t="shared" si="2"/>
        <v>1</v>
      </c>
      <c r="W36" s="11"/>
      <c r="X36" s="87">
        <v>1189335</v>
      </c>
      <c r="Y36" s="87">
        <v>-41550</v>
      </c>
      <c r="Z36" s="87">
        <v>-40857</v>
      </c>
      <c r="AA36" s="89"/>
      <c r="AB36" s="89"/>
      <c r="AC36" s="89"/>
      <c r="AD36" s="89"/>
      <c r="AE36" s="89"/>
      <c r="AF36" s="87">
        <v>0</v>
      </c>
      <c r="AG36" s="89"/>
      <c r="AH36" s="89"/>
      <c r="AI36" s="89"/>
      <c r="AJ36" s="89">
        <v>932</v>
      </c>
      <c r="AK36" s="87">
        <v>0</v>
      </c>
    </row>
    <row r="37" spans="1:37" s="2" customFormat="1" ht="20.100000000000001" customHeight="1" x14ac:dyDescent="0.3">
      <c r="A37" s="11">
        <v>35</v>
      </c>
      <c r="B37" s="13" t="s">
        <v>2717</v>
      </c>
      <c r="C37" s="13" t="s">
        <v>4</v>
      </c>
      <c r="D37" s="31" t="s">
        <v>2718</v>
      </c>
      <c r="E37" s="11" t="s">
        <v>2700</v>
      </c>
      <c r="F37" s="28" t="s">
        <v>760</v>
      </c>
      <c r="G37" s="28"/>
      <c r="H37" s="86">
        <v>5</v>
      </c>
      <c r="I37" s="86">
        <v>17</v>
      </c>
      <c r="J37" s="86">
        <v>22</v>
      </c>
      <c r="K37" s="88">
        <f t="shared" si="0"/>
        <v>0.22727272727272727</v>
      </c>
      <c r="L37" s="87">
        <v>1293</v>
      </c>
      <c r="M37" s="87">
        <v>1350</v>
      </c>
      <c r="N37" s="87">
        <v>1350</v>
      </c>
      <c r="O37" s="86">
        <v>32</v>
      </c>
      <c r="P37" s="86">
        <v>34</v>
      </c>
      <c r="Q37" s="86">
        <v>33</v>
      </c>
      <c r="R37" s="11"/>
      <c r="S37" s="87">
        <v>8734</v>
      </c>
      <c r="T37" s="87">
        <v>5844</v>
      </c>
      <c r="U37" s="87">
        <f t="shared" si="1"/>
        <v>14578</v>
      </c>
      <c r="V37" s="88">
        <f t="shared" si="2"/>
        <v>0.59912196460419809</v>
      </c>
      <c r="W37" s="11"/>
      <c r="X37" s="87">
        <v>930368</v>
      </c>
      <c r="Y37" s="87">
        <v>-448645</v>
      </c>
      <c r="Z37" s="87">
        <v>-289344</v>
      </c>
      <c r="AA37" s="87"/>
      <c r="AB37" s="87"/>
      <c r="AC37" s="87">
        <v>9499</v>
      </c>
      <c r="AD37" s="87">
        <v>31294</v>
      </c>
      <c r="AE37" s="87"/>
      <c r="AF37" s="87">
        <v>40793</v>
      </c>
      <c r="AG37" s="87">
        <v>50000</v>
      </c>
      <c r="AH37" s="87"/>
      <c r="AI37" s="87"/>
      <c r="AJ37" s="87">
        <v>104720</v>
      </c>
      <c r="AK37" s="87">
        <v>195513</v>
      </c>
    </row>
    <row r="38" spans="1:37" s="2" customFormat="1" ht="20.100000000000001" customHeight="1" x14ac:dyDescent="0.3">
      <c r="A38" s="11">
        <v>36</v>
      </c>
      <c r="B38" s="13" t="s">
        <v>2719</v>
      </c>
      <c r="C38" s="13" t="s">
        <v>8</v>
      </c>
      <c r="D38" s="31" t="s">
        <v>2720</v>
      </c>
      <c r="E38" s="11" t="s">
        <v>2700</v>
      </c>
      <c r="F38" s="28" t="s">
        <v>745</v>
      </c>
      <c r="G38" s="28"/>
      <c r="H38" s="86">
        <v>5</v>
      </c>
      <c r="I38" s="86">
        <v>5</v>
      </c>
      <c r="J38" s="86">
        <v>10</v>
      </c>
      <c r="K38" s="88">
        <f t="shared" si="0"/>
        <v>0.5</v>
      </c>
      <c r="L38" s="87">
        <v>1675</v>
      </c>
      <c r="M38" s="87">
        <v>2109</v>
      </c>
      <c r="N38" s="87">
        <v>1856</v>
      </c>
      <c r="O38" s="86">
        <v>40</v>
      </c>
      <c r="P38" s="86">
        <v>40</v>
      </c>
      <c r="Q38" s="86">
        <v>40</v>
      </c>
      <c r="R38" s="11"/>
      <c r="S38" s="87">
        <v>800</v>
      </c>
      <c r="T38" s="87">
        <v>12</v>
      </c>
      <c r="U38" s="87">
        <f t="shared" si="1"/>
        <v>812</v>
      </c>
      <c r="V38" s="88">
        <f t="shared" si="2"/>
        <v>0.98522167487684731</v>
      </c>
      <c r="W38" s="11"/>
      <c r="X38" s="87">
        <v>822618</v>
      </c>
      <c r="Y38" s="87">
        <v>65049</v>
      </c>
      <c r="Z38" s="87">
        <v>70295</v>
      </c>
      <c r="AA38" s="87"/>
      <c r="AB38" s="87"/>
      <c r="AC38" s="87"/>
      <c r="AD38" s="87">
        <v>421</v>
      </c>
      <c r="AE38" s="87"/>
      <c r="AF38" s="87">
        <v>421</v>
      </c>
      <c r="AG38" s="87"/>
      <c r="AH38" s="87"/>
      <c r="AI38" s="87"/>
      <c r="AJ38" s="87">
        <v>36839</v>
      </c>
      <c r="AK38" s="87">
        <v>37260</v>
      </c>
    </row>
    <row r="39" spans="1:37" s="2" customFormat="1" ht="20.100000000000001" customHeight="1" x14ac:dyDescent="0.3">
      <c r="A39" s="11">
        <v>37</v>
      </c>
      <c r="B39" s="13" t="s">
        <v>96</v>
      </c>
      <c r="C39" s="13" t="s">
        <v>8</v>
      </c>
      <c r="D39" s="18" t="s">
        <v>97</v>
      </c>
      <c r="E39" s="11" t="s">
        <v>464</v>
      </c>
      <c r="F39" s="11" t="s">
        <v>424</v>
      </c>
      <c r="G39" s="11"/>
      <c r="H39" s="86">
        <v>45</v>
      </c>
      <c r="I39" s="86">
        <v>5</v>
      </c>
      <c r="J39" s="86">
        <f>H39+I39</f>
        <v>50</v>
      </c>
      <c r="K39" s="88">
        <f t="shared" si="0"/>
        <v>0.9</v>
      </c>
      <c r="L39" s="89">
        <v>1005</v>
      </c>
      <c r="M39" s="89">
        <v>1000</v>
      </c>
      <c r="N39" s="89">
        <v>1004</v>
      </c>
      <c r="O39" s="90">
        <v>35</v>
      </c>
      <c r="P39" s="90">
        <v>35</v>
      </c>
      <c r="Q39" s="90">
        <v>35</v>
      </c>
      <c r="R39" s="11"/>
      <c r="S39" s="89">
        <v>26</v>
      </c>
      <c r="T39" s="89">
        <v>0</v>
      </c>
      <c r="U39" s="87">
        <f t="shared" si="1"/>
        <v>26</v>
      </c>
      <c r="V39" s="88">
        <f t="shared" si="2"/>
        <v>1</v>
      </c>
      <c r="W39" s="11"/>
      <c r="X39" s="87">
        <v>693018</v>
      </c>
      <c r="Y39" s="87">
        <v>223</v>
      </c>
      <c r="Z39" s="87">
        <v>60742</v>
      </c>
      <c r="AA39" s="89">
        <v>14128</v>
      </c>
      <c r="AB39" s="89"/>
      <c r="AC39" s="89"/>
      <c r="AD39" s="89"/>
      <c r="AE39" s="89"/>
      <c r="AF39" s="87">
        <v>14128</v>
      </c>
      <c r="AG39" s="89"/>
      <c r="AH39" s="89"/>
      <c r="AI39" s="89"/>
      <c r="AJ39" s="89">
        <v>49729</v>
      </c>
      <c r="AK39" s="87">
        <v>63857</v>
      </c>
    </row>
    <row r="40" spans="1:37" s="2" customFormat="1" ht="20.100000000000001" customHeight="1" x14ac:dyDescent="0.3">
      <c r="A40" s="11">
        <v>38</v>
      </c>
      <c r="B40" s="13" t="s">
        <v>39</v>
      </c>
      <c r="C40" s="13" t="s">
        <v>14</v>
      </c>
      <c r="D40" s="18" t="s">
        <v>40</v>
      </c>
      <c r="E40" s="11" t="s">
        <v>464</v>
      </c>
      <c r="F40" s="11" t="s">
        <v>417</v>
      </c>
      <c r="G40" s="11"/>
      <c r="H40" s="90">
        <v>11</v>
      </c>
      <c r="I40" s="86">
        <v>7</v>
      </c>
      <c r="J40" s="86">
        <f>H40+I40</f>
        <v>18</v>
      </c>
      <c r="K40" s="88">
        <f t="shared" si="0"/>
        <v>0.61111111111111116</v>
      </c>
      <c r="L40" s="89">
        <v>759</v>
      </c>
      <c r="M40" s="89">
        <v>3378</v>
      </c>
      <c r="N40" s="89">
        <v>1778</v>
      </c>
      <c r="O40" s="90">
        <v>29</v>
      </c>
      <c r="P40" s="90">
        <v>40</v>
      </c>
      <c r="Q40" s="90">
        <v>33</v>
      </c>
      <c r="R40" s="11"/>
      <c r="S40" s="89">
        <v>540</v>
      </c>
      <c r="T40" s="89"/>
      <c r="U40" s="87">
        <f t="shared" si="1"/>
        <v>540</v>
      </c>
      <c r="V40" s="88">
        <f t="shared" si="2"/>
        <v>1</v>
      </c>
      <c r="W40" s="11"/>
      <c r="X40" s="87">
        <v>841556</v>
      </c>
      <c r="Y40" s="87">
        <v>-447379</v>
      </c>
      <c r="Z40" s="87">
        <v>-77682</v>
      </c>
      <c r="AA40" s="89"/>
      <c r="AB40" s="89"/>
      <c r="AC40" s="89"/>
      <c r="AD40" s="89"/>
      <c r="AE40" s="89">
        <v>331459</v>
      </c>
      <c r="AF40" s="87">
        <f>SUM(AE40,AD40,AC40,AB40,AA40)</f>
        <v>331459</v>
      </c>
      <c r="AG40" s="89"/>
      <c r="AH40" s="89">
        <v>7160</v>
      </c>
      <c r="AI40" s="89"/>
      <c r="AJ40" s="89">
        <v>31077</v>
      </c>
      <c r="AK40" s="87">
        <f>SUM(AJ40,AI40,AH40,AG40,AE40,AD40,AC40,AB40,AA40)</f>
        <v>369696</v>
      </c>
    </row>
    <row r="41" spans="1:37" s="2" customFormat="1" ht="20.100000000000001" customHeight="1" x14ac:dyDescent="0.3">
      <c r="A41" s="11">
        <v>39</v>
      </c>
      <c r="B41" s="13" t="s">
        <v>98</v>
      </c>
      <c r="C41" s="13" t="s">
        <v>10</v>
      </c>
      <c r="D41" s="18" t="s">
        <v>99</v>
      </c>
      <c r="E41" s="11" t="s">
        <v>464</v>
      </c>
      <c r="F41" s="11" t="s">
        <v>417</v>
      </c>
      <c r="G41" s="11"/>
      <c r="H41" s="90">
        <v>15</v>
      </c>
      <c r="I41" s="86">
        <v>3</v>
      </c>
      <c r="J41" s="86">
        <f>H41+I41</f>
        <v>18</v>
      </c>
      <c r="K41" s="88">
        <f t="shared" si="0"/>
        <v>0.83333333333333337</v>
      </c>
      <c r="L41" s="89">
        <v>839</v>
      </c>
      <c r="M41" s="89">
        <v>1231</v>
      </c>
      <c r="N41" s="89">
        <v>904</v>
      </c>
      <c r="O41" s="90">
        <v>27</v>
      </c>
      <c r="P41" s="90">
        <v>33</v>
      </c>
      <c r="Q41" s="90">
        <v>28</v>
      </c>
      <c r="R41" s="11"/>
      <c r="S41" s="89">
        <f>40+163</f>
        <v>203</v>
      </c>
      <c r="T41" s="89"/>
      <c r="U41" s="87">
        <f t="shared" si="1"/>
        <v>203</v>
      </c>
      <c r="V41" s="88">
        <f t="shared" si="2"/>
        <v>1</v>
      </c>
      <c r="W41" s="11"/>
      <c r="X41" s="87">
        <v>316315</v>
      </c>
      <c r="Y41" s="87">
        <v>-90419</v>
      </c>
      <c r="Z41" s="87">
        <v>-3258</v>
      </c>
      <c r="AA41" s="89">
        <v>56919</v>
      </c>
      <c r="AB41" s="89"/>
      <c r="AC41" s="89"/>
      <c r="AD41" s="89"/>
      <c r="AE41" s="89">
        <v>34785</v>
      </c>
      <c r="AF41" s="87">
        <f>SUM(AE41,AD41,AC41,AB41,AA41)</f>
        <v>91704</v>
      </c>
      <c r="AG41" s="89"/>
      <c r="AH41" s="89"/>
      <c r="AI41" s="89"/>
      <c r="AJ41" s="89">
        <v>1</v>
      </c>
      <c r="AK41" s="87">
        <f>SUM(AJ41,AI41,AH41,AG41,AE41,AD41,AC41,AB41,AA41)</f>
        <v>91705</v>
      </c>
    </row>
    <row r="42" spans="1:37" s="2" customFormat="1" ht="20.100000000000001" customHeight="1" x14ac:dyDescent="0.3">
      <c r="A42" s="11">
        <v>40</v>
      </c>
      <c r="B42" s="13" t="s">
        <v>100</v>
      </c>
      <c r="C42" s="13" t="s">
        <v>5</v>
      </c>
      <c r="D42" s="18" t="s">
        <v>177</v>
      </c>
      <c r="E42" s="11" t="s">
        <v>464</v>
      </c>
      <c r="F42" s="11" t="s">
        <v>417</v>
      </c>
      <c r="G42" s="11"/>
      <c r="H42" s="90">
        <v>11</v>
      </c>
      <c r="I42" s="86">
        <v>8</v>
      </c>
      <c r="J42" s="86">
        <f>H42+I42</f>
        <v>19</v>
      </c>
      <c r="K42" s="88">
        <f t="shared" si="0"/>
        <v>0.57894736842105265</v>
      </c>
      <c r="L42" s="89">
        <v>1157</v>
      </c>
      <c r="M42" s="89">
        <v>1350</v>
      </c>
      <c r="N42" s="89">
        <v>1239</v>
      </c>
      <c r="O42" s="90">
        <v>37</v>
      </c>
      <c r="P42" s="90">
        <v>40</v>
      </c>
      <c r="Q42" s="90">
        <v>38</v>
      </c>
      <c r="R42" s="11"/>
      <c r="S42" s="89">
        <v>1332</v>
      </c>
      <c r="T42" s="89"/>
      <c r="U42" s="87">
        <f t="shared" si="1"/>
        <v>1332</v>
      </c>
      <c r="V42" s="88">
        <f t="shared" si="2"/>
        <v>1</v>
      </c>
      <c r="W42" s="11"/>
      <c r="X42" s="87">
        <v>798563</v>
      </c>
      <c r="Y42" s="87">
        <v>-20188</v>
      </c>
      <c r="Z42" s="87">
        <v>22210</v>
      </c>
      <c r="AA42" s="89">
        <v>14019</v>
      </c>
      <c r="AB42" s="89">
        <v>23388</v>
      </c>
      <c r="AC42" s="89"/>
      <c r="AD42" s="89"/>
      <c r="AE42" s="89"/>
      <c r="AF42" s="87">
        <f>SUM(AE42,AD42,AC42,AB42,AA42)</f>
        <v>37407</v>
      </c>
      <c r="AG42" s="89"/>
      <c r="AH42" s="89"/>
      <c r="AI42" s="89"/>
      <c r="AJ42" s="89">
        <v>4991</v>
      </c>
      <c r="AK42" s="87">
        <f>SUM(AJ42,AI42,AH42,AG42,AE42,AD42,AC42,AB42,AA42)</f>
        <v>42398</v>
      </c>
    </row>
    <row r="43" spans="1:37" s="2" customFormat="1" ht="20.100000000000001" customHeight="1" x14ac:dyDescent="0.3">
      <c r="A43" s="11">
        <v>41</v>
      </c>
      <c r="B43" s="13" t="s">
        <v>101</v>
      </c>
      <c r="C43" s="13" t="s">
        <v>21</v>
      </c>
      <c r="D43" s="18" t="s">
        <v>102</v>
      </c>
      <c r="E43" s="11" t="s">
        <v>464</v>
      </c>
      <c r="F43" s="13" t="s">
        <v>416</v>
      </c>
      <c r="G43" s="13"/>
      <c r="H43" s="90">
        <v>5</v>
      </c>
      <c r="I43" s="86">
        <v>2</v>
      </c>
      <c r="J43" s="86">
        <f>H43+I43</f>
        <v>7</v>
      </c>
      <c r="K43" s="88">
        <f t="shared" si="0"/>
        <v>0.7142857142857143</v>
      </c>
      <c r="L43" s="89">
        <v>1816</v>
      </c>
      <c r="M43" s="89">
        <v>2242</v>
      </c>
      <c r="N43" s="89">
        <v>1938</v>
      </c>
      <c r="O43" s="90">
        <v>40</v>
      </c>
      <c r="P43" s="90">
        <v>40</v>
      </c>
      <c r="Q43" s="90">
        <v>40</v>
      </c>
      <c r="R43" s="9"/>
      <c r="S43" s="89">
        <v>1236</v>
      </c>
      <c r="T43" s="89">
        <v>132</v>
      </c>
      <c r="U43" s="87">
        <f t="shared" si="1"/>
        <v>1368</v>
      </c>
      <c r="V43" s="88">
        <f t="shared" si="2"/>
        <v>0.90350877192982459</v>
      </c>
      <c r="W43" s="9"/>
      <c r="X43" s="87">
        <v>572942</v>
      </c>
      <c r="Y43" s="87">
        <v>260</v>
      </c>
      <c r="Z43" s="87">
        <v>14915</v>
      </c>
      <c r="AA43" s="89">
        <v>14074</v>
      </c>
      <c r="AB43" s="89"/>
      <c r="AC43" s="89"/>
      <c r="AD43" s="89">
        <v>1470</v>
      </c>
      <c r="AE43" s="89"/>
      <c r="AF43" s="87">
        <f>SUM(AE43,AD43,AC43,AB43,AA43)</f>
        <v>15544</v>
      </c>
      <c r="AG43" s="89"/>
      <c r="AH43" s="89"/>
      <c r="AI43" s="89"/>
      <c r="AJ43" s="89">
        <v>1475</v>
      </c>
      <c r="AK43" s="87">
        <f>SUM(AJ43,AI43,AH43,AG43,AE43,AD43,AC43,AB43,AA43)</f>
        <v>17019</v>
      </c>
    </row>
    <row r="44" spans="1:37" s="2" customFormat="1" ht="20.100000000000001" customHeight="1" x14ac:dyDescent="0.3">
      <c r="A44" s="11">
        <v>42</v>
      </c>
      <c r="B44" s="18" t="s">
        <v>2721</v>
      </c>
      <c r="C44" s="21" t="s">
        <v>28</v>
      </c>
      <c r="D44" s="40" t="s">
        <v>2722</v>
      </c>
      <c r="E44" s="11" t="s">
        <v>2700</v>
      </c>
      <c r="F44" s="28" t="s">
        <v>745</v>
      </c>
      <c r="G44" s="28"/>
      <c r="H44" s="86">
        <v>4</v>
      </c>
      <c r="I44" s="86">
        <v>6</v>
      </c>
      <c r="J44" s="86">
        <v>10</v>
      </c>
      <c r="K44" s="88">
        <f t="shared" si="0"/>
        <v>0.4</v>
      </c>
      <c r="L44" s="87">
        <v>1323</v>
      </c>
      <c r="M44" s="87">
        <v>1396</v>
      </c>
      <c r="N44" s="87">
        <v>1367</v>
      </c>
      <c r="O44" s="86">
        <v>40</v>
      </c>
      <c r="P44" s="86">
        <v>40</v>
      </c>
      <c r="Q44" s="86">
        <v>40</v>
      </c>
      <c r="R44" s="11"/>
      <c r="S44" s="87">
        <v>963</v>
      </c>
      <c r="T44" s="87"/>
      <c r="U44" s="87">
        <f t="shared" si="1"/>
        <v>963</v>
      </c>
      <c r="V44" s="88">
        <f t="shared" si="2"/>
        <v>1</v>
      </c>
      <c r="W44" s="11"/>
      <c r="X44" s="87">
        <v>493189</v>
      </c>
      <c r="Y44" s="87">
        <v>-3600</v>
      </c>
      <c r="Z44" s="87">
        <v>9373</v>
      </c>
      <c r="AA44" s="87">
        <v>9113</v>
      </c>
      <c r="AB44" s="87"/>
      <c r="AC44" s="87"/>
      <c r="AD44" s="87">
        <v>1456</v>
      </c>
      <c r="AE44" s="87">
        <v>1350</v>
      </c>
      <c r="AF44" s="87">
        <v>11919</v>
      </c>
      <c r="AG44" s="87"/>
      <c r="AH44" s="87"/>
      <c r="AI44" s="87"/>
      <c r="AJ44" s="87">
        <v>1648</v>
      </c>
      <c r="AK44" s="87">
        <v>13567</v>
      </c>
    </row>
    <row r="45" spans="1:37" s="2" customFormat="1" ht="20.100000000000001" customHeight="1" x14ac:dyDescent="0.3">
      <c r="A45" s="11">
        <v>43</v>
      </c>
      <c r="B45" s="18" t="s">
        <v>103</v>
      </c>
      <c r="C45" s="13" t="s">
        <v>25</v>
      </c>
      <c r="D45" s="9" t="s">
        <v>104</v>
      </c>
      <c r="E45" s="11" t="s">
        <v>464</v>
      </c>
      <c r="F45" s="11" t="s">
        <v>417</v>
      </c>
      <c r="G45" s="11"/>
      <c r="H45" s="90">
        <v>19</v>
      </c>
      <c r="I45" s="86">
        <v>1</v>
      </c>
      <c r="J45" s="86">
        <f t="shared" ref="J45:J50" si="6">H45+I45</f>
        <v>20</v>
      </c>
      <c r="K45" s="88">
        <f t="shared" si="0"/>
        <v>0.95</v>
      </c>
      <c r="L45" s="89">
        <v>1025</v>
      </c>
      <c r="M45" s="89">
        <v>949</v>
      </c>
      <c r="N45" s="89">
        <v>1021</v>
      </c>
      <c r="O45" s="90">
        <v>31</v>
      </c>
      <c r="P45" s="90">
        <v>30</v>
      </c>
      <c r="Q45" s="90">
        <v>31</v>
      </c>
      <c r="R45" s="11"/>
      <c r="S45" s="89">
        <v>8</v>
      </c>
      <c r="T45" s="89"/>
      <c r="U45" s="87">
        <f t="shared" si="1"/>
        <v>8</v>
      </c>
      <c r="V45" s="88">
        <f t="shared" si="2"/>
        <v>1</v>
      </c>
      <c r="W45" s="11"/>
      <c r="X45" s="87">
        <v>287397</v>
      </c>
      <c r="Y45" s="87">
        <v>10066</v>
      </c>
      <c r="Z45" s="87">
        <v>11152</v>
      </c>
      <c r="AA45" s="89"/>
      <c r="AB45" s="89"/>
      <c r="AC45" s="89"/>
      <c r="AD45" s="89">
        <v>7756</v>
      </c>
      <c r="AE45" s="89"/>
      <c r="AF45" s="87">
        <f>SUM(AE45,AD45,AC45,AB45,AA45)</f>
        <v>7756</v>
      </c>
      <c r="AG45" s="89"/>
      <c r="AH45" s="89"/>
      <c r="AI45" s="89"/>
      <c r="AJ45" s="89">
        <v>4410</v>
      </c>
      <c r="AK45" s="87">
        <f>SUM(AJ45,AI45,AH45,AG45,AE45,AD45,AC45,AB45,AA45)</f>
        <v>12166</v>
      </c>
    </row>
    <row r="46" spans="1:37" s="2" customFormat="1" ht="20.100000000000001" customHeight="1" x14ac:dyDescent="0.3">
      <c r="A46" s="11">
        <v>44</v>
      </c>
      <c r="B46" s="18" t="s">
        <v>105</v>
      </c>
      <c r="C46" s="13" t="s">
        <v>57</v>
      </c>
      <c r="D46" s="9" t="s">
        <v>106</v>
      </c>
      <c r="E46" s="11" t="s">
        <v>464</v>
      </c>
      <c r="F46" s="11" t="s">
        <v>417</v>
      </c>
      <c r="G46" s="11"/>
      <c r="H46" s="86">
        <v>79</v>
      </c>
      <c r="I46" s="86">
        <v>181</v>
      </c>
      <c r="J46" s="86">
        <f t="shared" si="6"/>
        <v>260</v>
      </c>
      <c r="K46" s="88">
        <f t="shared" si="0"/>
        <v>0.30384615384615382</v>
      </c>
      <c r="L46" s="89">
        <v>969</v>
      </c>
      <c r="M46" s="89">
        <v>970</v>
      </c>
      <c r="N46" s="89">
        <v>970</v>
      </c>
      <c r="O46" s="90">
        <v>32</v>
      </c>
      <c r="P46" s="90">
        <v>31</v>
      </c>
      <c r="Q46" s="90">
        <v>31</v>
      </c>
      <c r="R46" s="11"/>
      <c r="S46" s="89"/>
      <c r="T46" s="89"/>
      <c r="U46" s="87">
        <f t="shared" si="1"/>
        <v>0</v>
      </c>
      <c r="V46" s="88" t="e">
        <f t="shared" si="2"/>
        <v>#DIV/0!</v>
      </c>
      <c r="W46" s="11"/>
      <c r="X46" s="87">
        <v>3574335</v>
      </c>
      <c r="Y46" s="87">
        <v>74612</v>
      </c>
      <c r="Z46" s="87">
        <v>241303</v>
      </c>
      <c r="AA46" s="89">
        <v>18271</v>
      </c>
      <c r="AB46" s="89"/>
      <c r="AC46" s="89"/>
      <c r="AD46" s="89">
        <v>148547</v>
      </c>
      <c r="AE46" s="89">
        <v>39212</v>
      </c>
      <c r="AF46" s="87">
        <v>206030</v>
      </c>
      <c r="AG46" s="89"/>
      <c r="AH46" s="89"/>
      <c r="AI46" s="89"/>
      <c r="AJ46" s="89">
        <v>10357</v>
      </c>
      <c r="AK46" s="87">
        <v>216387</v>
      </c>
    </row>
    <row r="47" spans="1:37" s="2" customFormat="1" ht="20.100000000000001" customHeight="1" x14ac:dyDescent="0.3">
      <c r="A47" s="11">
        <v>45</v>
      </c>
      <c r="B47" s="28" t="s">
        <v>41</v>
      </c>
      <c r="C47" s="13" t="s">
        <v>4</v>
      </c>
      <c r="D47" s="18" t="s">
        <v>42</v>
      </c>
      <c r="E47" s="11" t="s">
        <v>464</v>
      </c>
      <c r="F47" s="11" t="s">
        <v>417</v>
      </c>
      <c r="G47" s="11"/>
      <c r="H47" s="86">
        <v>12</v>
      </c>
      <c r="I47" s="86">
        <v>5</v>
      </c>
      <c r="J47" s="86">
        <f t="shared" si="6"/>
        <v>17</v>
      </c>
      <c r="K47" s="88">
        <f t="shared" si="0"/>
        <v>0.70588235294117652</v>
      </c>
      <c r="L47" s="89">
        <v>1365</v>
      </c>
      <c r="M47" s="89">
        <v>1926</v>
      </c>
      <c r="N47" s="89">
        <v>1530</v>
      </c>
      <c r="O47" s="90">
        <v>40</v>
      </c>
      <c r="P47" s="90">
        <v>40</v>
      </c>
      <c r="Q47" s="90">
        <v>40</v>
      </c>
      <c r="R47" s="11"/>
      <c r="S47" s="89">
        <f>30+125+10</f>
        <v>165</v>
      </c>
      <c r="T47" s="89"/>
      <c r="U47" s="87">
        <f t="shared" si="1"/>
        <v>165</v>
      </c>
      <c r="V47" s="88">
        <f t="shared" si="2"/>
        <v>1</v>
      </c>
      <c r="W47" s="11"/>
      <c r="X47" s="87">
        <v>1504290</v>
      </c>
      <c r="Y47" s="87">
        <v>-19025</v>
      </c>
      <c r="Z47" s="87">
        <v>8855</v>
      </c>
      <c r="AA47" s="89">
        <v>11860</v>
      </c>
      <c r="AB47" s="89">
        <v>3000</v>
      </c>
      <c r="AC47" s="89">
        <v>25500</v>
      </c>
      <c r="AD47" s="89"/>
      <c r="AE47" s="89">
        <v>39341</v>
      </c>
      <c r="AF47" s="87">
        <f>SUM(AE47,AD47,AC47,AB47,AA47)</f>
        <v>79701</v>
      </c>
      <c r="AG47" s="89"/>
      <c r="AH47" s="89"/>
      <c r="AI47" s="89"/>
      <c r="AJ47" s="89">
        <v>2068</v>
      </c>
      <c r="AK47" s="87">
        <f>SUM(AJ47,AI47,AH47,AG47,AE47,AD47,AC47,AB47,AA47)</f>
        <v>81769</v>
      </c>
    </row>
    <row r="48" spans="1:37" s="2" customFormat="1" ht="20.100000000000001" customHeight="1" x14ac:dyDescent="0.3">
      <c r="A48" s="11">
        <v>46</v>
      </c>
      <c r="B48" s="28" t="s">
        <v>44</v>
      </c>
      <c r="C48" s="13" t="s">
        <v>14</v>
      </c>
      <c r="D48" s="18" t="s">
        <v>45</v>
      </c>
      <c r="E48" s="11" t="s">
        <v>464</v>
      </c>
      <c r="F48" s="11" t="s">
        <v>424</v>
      </c>
      <c r="G48" s="11"/>
      <c r="H48" s="90">
        <v>13</v>
      </c>
      <c r="I48" s="86">
        <v>9</v>
      </c>
      <c r="J48" s="86">
        <f t="shared" si="6"/>
        <v>22</v>
      </c>
      <c r="K48" s="88">
        <f t="shared" si="0"/>
        <v>0.59090909090909094</v>
      </c>
      <c r="L48" s="89">
        <v>1233</v>
      </c>
      <c r="M48" s="89">
        <v>1404</v>
      </c>
      <c r="N48" s="89">
        <v>1303</v>
      </c>
      <c r="O48" s="90">
        <v>34</v>
      </c>
      <c r="P48" s="90">
        <v>36</v>
      </c>
      <c r="Q48" s="90">
        <v>35</v>
      </c>
      <c r="R48" s="11"/>
      <c r="S48" s="92">
        <v>18941</v>
      </c>
      <c r="T48" s="92">
        <v>35184</v>
      </c>
      <c r="U48" s="87">
        <f t="shared" si="1"/>
        <v>54125</v>
      </c>
      <c r="V48" s="88">
        <f t="shared" si="2"/>
        <v>0.34994919168591226</v>
      </c>
      <c r="W48" s="11"/>
      <c r="X48" s="87">
        <v>753813</v>
      </c>
      <c r="Y48" s="87">
        <v>-10338</v>
      </c>
      <c r="Z48" s="87">
        <v>68731</v>
      </c>
      <c r="AA48" s="89">
        <v>16986</v>
      </c>
      <c r="AB48" s="89">
        <v>11913</v>
      </c>
      <c r="AC48" s="89">
        <v>50000</v>
      </c>
      <c r="AD48" s="89">
        <v>14038</v>
      </c>
      <c r="AE48" s="89"/>
      <c r="AF48" s="87">
        <f>SUM(AE48,AD48,AC48,AB48,AA48)</f>
        <v>92937</v>
      </c>
      <c r="AG48" s="89"/>
      <c r="AH48" s="89"/>
      <c r="AI48" s="89"/>
      <c r="AJ48" s="89">
        <v>382</v>
      </c>
      <c r="AK48" s="87">
        <f>SUM(AJ48,AI48,AH48,AG48,AE48,AD48,AC48,AB48,AA48)</f>
        <v>93319</v>
      </c>
    </row>
    <row r="49" spans="1:37" s="2" customFormat="1" ht="20.100000000000001" customHeight="1" x14ac:dyDescent="0.3">
      <c r="A49" s="11">
        <v>47</v>
      </c>
      <c r="B49" s="28" t="s">
        <v>46</v>
      </c>
      <c r="C49" s="13" t="s">
        <v>25</v>
      </c>
      <c r="D49" s="31" t="s">
        <v>47</v>
      </c>
      <c r="E49" s="11" t="s">
        <v>464</v>
      </c>
      <c r="F49" s="11" t="s">
        <v>417</v>
      </c>
      <c r="G49" s="11"/>
      <c r="H49" s="90">
        <v>21</v>
      </c>
      <c r="I49" s="86">
        <v>6</v>
      </c>
      <c r="J49" s="86">
        <f t="shared" si="6"/>
        <v>27</v>
      </c>
      <c r="K49" s="88">
        <f t="shared" si="0"/>
        <v>0.77777777777777779</v>
      </c>
      <c r="L49" s="89">
        <v>493</v>
      </c>
      <c r="M49" s="89">
        <v>2629</v>
      </c>
      <c r="N49" s="89">
        <v>968</v>
      </c>
      <c r="O49" s="90">
        <v>23</v>
      </c>
      <c r="P49" s="90">
        <v>40</v>
      </c>
      <c r="Q49" s="90">
        <v>27</v>
      </c>
      <c r="R49" s="11"/>
      <c r="S49" s="89">
        <f>200+50</f>
        <v>250</v>
      </c>
      <c r="T49" s="92">
        <f>100+200</f>
        <v>300</v>
      </c>
      <c r="U49" s="87">
        <f t="shared" si="1"/>
        <v>550</v>
      </c>
      <c r="V49" s="88">
        <f t="shared" si="2"/>
        <v>0.45454545454545453</v>
      </c>
      <c r="W49" s="11"/>
      <c r="X49" s="87">
        <v>481729</v>
      </c>
      <c r="Y49" s="87">
        <v>-342475</v>
      </c>
      <c r="Z49" s="87">
        <v>-27391</v>
      </c>
      <c r="AA49" s="89">
        <v>5160</v>
      </c>
      <c r="AB49" s="89"/>
      <c r="AC49" s="89"/>
      <c r="AD49" s="89"/>
      <c r="AE49" s="89">
        <v>308879</v>
      </c>
      <c r="AF49" s="87">
        <f>SUM(AE49,AD49,AC49,AB49,AA49)</f>
        <v>314039</v>
      </c>
      <c r="AG49" s="89"/>
      <c r="AH49" s="89"/>
      <c r="AI49" s="89">
        <v>924</v>
      </c>
      <c r="AJ49" s="89">
        <v>124</v>
      </c>
      <c r="AK49" s="87">
        <f>SUM(AJ49,AI49,AH49,AG49,AE49,AD49,AC49,AB49,AA49)</f>
        <v>315087</v>
      </c>
    </row>
    <row r="50" spans="1:37" s="2" customFormat="1" ht="20.100000000000001" customHeight="1" x14ac:dyDescent="0.3">
      <c r="A50" s="11">
        <v>48</v>
      </c>
      <c r="B50" s="18" t="s">
        <v>107</v>
      </c>
      <c r="C50" s="13" t="s">
        <v>4</v>
      </c>
      <c r="D50" s="9" t="s">
        <v>178</v>
      </c>
      <c r="E50" s="11" t="s">
        <v>464</v>
      </c>
      <c r="F50" s="11" t="s">
        <v>417</v>
      </c>
      <c r="G50" s="11"/>
      <c r="H50" s="90">
        <v>4</v>
      </c>
      <c r="I50" s="86">
        <v>5</v>
      </c>
      <c r="J50" s="86">
        <f t="shared" si="6"/>
        <v>9</v>
      </c>
      <c r="K50" s="88">
        <f t="shared" si="0"/>
        <v>0.44444444444444442</v>
      </c>
      <c r="L50" s="89">
        <v>1650</v>
      </c>
      <c r="M50" s="89">
        <v>1450</v>
      </c>
      <c r="N50" s="89">
        <v>1494</v>
      </c>
      <c r="O50" s="90">
        <v>40</v>
      </c>
      <c r="P50" s="90">
        <v>40</v>
      </c>
      <c r="Q50" s="90">
        <v>40</v>
      </c>
      <c r="R50" s="11"/>
      <c r="S50" s="89">
        <f>11330+27200+1323+1162</f>
        <v>41015</v>
      </c>
      <c r="T50" s="89">
        <f>113309+292000+1323+11620</f>
        <v>418252</v>
      </c>
      <c r="U50" s="87">
        <f t="shared" si="1"/>
        <v>459267</v>
      </c>
      <c r="V50" s="88">
        <f t="shared" si="2"/>
        <v>8.9305349611446067E-2</v>
      </c>
      <c r="W50" s="11"/>
      <c r="X50" s="87">
        <v>776544</v>
      </c>
      <c r="Y50" s="87">
        <v>114423</v>
      </c>
      <c r="Z50" s="87">
        <v>176019</v>
      </c>
      <c r="AA50" s="89">
        <v>16571</v>
      </c>
      <c r="AB50" s="89">
        <v>10105</v>
      </c>
      <c r="AC50" s="89">
        <v>20000</v>
      </c>
      <c r="AD50" s="89"/>
      <c r="AE50" s="89">
        <v>33100</v>
      </c>
      <c r="AF50" s="87">
        <f>SUM(AE50,AD50,AC50,AB50,AA50)</f>
        <v>79776</v>
      </c>
      <c r="AG50" s="89"/>
      <c r="AH50" s="89"/>
      <c r="AI50" s="89"/>
      <c r="AJ50" s="89">
        <v>693</v>
      </c>
      <c r="AK50" s="87">
        <f>SUM(AJ50,AI50,AH50,AG50,AE50,AD50,AC50,AB50,AA50)</f>
        <v>80469</v>
      </c>
    </row>
    <row r="51" spans="1:37" s="2" customFormat="1" ht="20.100000000000001" customHeight="1" x14ac:dyDescent="0.3">
      <c r="A51" s="11">
        <v>49</v>
      </c>
      <c r="B51" s="18" t="s">
        <v>2723</v>
      </c>
      <c r="C51" s="13" t="s">
        <v>4</v>
      </c>
      <c r="D51" s="40" t="s">
        <v>2724</v>
      </c>
      <c r="E51" s="11" t="s">
        <v>2700</v>
      </c>
      <c r="F51" s="39" t="s">
        <v>777</v>
      </c>
      <c r="G51" s="39"/>
      <c r="H51" s="86">
        <v>13</v>
      </c>
      <c r="I51" s="86">
        <v>9</v>
      </c>
      <c r="J51" s="86">
        <v>22</v>
      </c>
      <c r="K51" s="88">
        <f t="shared" si="0"/>
        <v>0.59090909090909094</v>
      </c>
      <c r="L51" s="87">
        <v>2118</v>
      </c>
      <c r="M51" s="87">
        <v>2430</v>
      </c>
      <c r="N51" s="87">
        <v>2246</v>
      </c>
      <c r="O51" s="86">
        <v>40</v>
      </c>
      <c r="P51" s="86">
        <v>40</v>
      </c>
      <c r="Q51" s="86">
        <v>40</v>
      </c>
      <c r="R51" s="11"/>
      <c r="S51" s="87">
        <v>275000</v>
      </c>
      <c r="T51" s="87"/>
      <c r="U51" s="87">
        <f t="shared" si="1"/>
        <v>275000</v>
      </c>
      <c r="V51" s="88">
        <f t="shared" si="2"/>
        <v>1</v>
      </c>
      <c r="W51" s="11"/>
      <c r="X51" s="87">
        <v>1705095</v>
      </c>
      <c r="Y51" s="87">
        <v>356765</v>
      </c>
      <c r="Z51" s="87">
        <v>355972</v>
      </c>
      <c r="AA51" s="87"/>
      <c r="AB51" s="87">
        <v>23530</v>
      </c>
      <c r="AC51" s="87"/>
      <c r="AD51" s="87">
        <v>17147</v>
      </c>
      <c r="AE51" s="87">
        <v>44700</v>
      </c>
      <c r="AF51" s="87">
        <v>85377</v>
      </c>
      <c r="AG51" s="87"/>
      <c r="AH51" s="87"/>
      <c r="AI51" s="87"/>
      <c r="AJ51" s="87">
        <v>19668</v>
      </c>
      <c r="AK51" s="87">
        <v>105045</v>
      </c>
    </row>
    <row r="52" spans="1:37" s="2" customFormat="1" ht="20.100000000000001" customHeight="1" x14ac:dyDescent="0.3">
      <c r="A52" s="11">
        <v>50</v>
      </c>
      <c r="B52" s="18" t="s">
        <v>48</v>
      </c>
      <c r="C52" s="13" t="s">
        <v>22</v>
      </c>
      <c r="D52" s="9" t="s">
        <v>49</v>
      </c>
      <c r="E52" s="11" t="s">
        <v>464</v>
      </c>
      <c r="F52" s="11" t="s">
        <v>417</v>
      </c>
      <c r="G52" s="11"/>
      <c r="H52" s="86">
        <v>9</v>
      </c>
      <c r="I52" s="86">
        <v>1</v>
      </c>
      <c r="J52" s="86">
        <f>H52+I52</f>
        <v>10</v>
      </c>
      <c r="K52" s="88">
        <f t="shared" si="0"/>
        <v>0.9</v>
      </c>
      <c r="L52" s="89">
        <v>1041</v>
      </c>
      <c r="M52" s="89">
        <v>981</v>
      </c>
      <c r="N52" s="89">
        <v>1035</v>
      </c>
      <c r="O52" s="90">
        <v>31</v>
      </c>
      <c r="P52" s="90">
        <v>30</v>
      </c>
      <c r="Q52" s="90">
        <v>31</v>
      </c>
      <c r="R52" s="11"/>
      <c r="S52" s="87">
        <f>563+50+5+30</f>
        <v>648</v>
      </c>
      <c r="T52" s="89">
        <f>800+1</f>
        <v>801</v>
      </c>
      <c r="U52" s="87">
        <f t="shared" si="1"/>
        <v>1449</v>
      </c>
      <c r="V52" s="88">
        <f t="shared" si="2"/>
        <v>0.44720496894409939</v>
      </c>
      <c r="W52" s="11"/>
      <c r="X52" s="87">
        <v>344364</v>
      </c>
      <c r="Y52" s="87">
        <v>19563</v>
      </c>
      <c r="Z52" s="87">
        <v>38034</v>
      </c>
      <c r="AA52" s="89">
        <v>9107</v>
      </c>
      <c r="AB52" s="89"/>
      <c r="AC52" s="89"/>
      <c r="AD52" s="89">
        <v>2696</v>
      </c>
      <c r="AE52" s="89">
        <v>10000</v>
      </c>
      <c r="AF52" s="87">
        <f>SUM(AE52,AD52,AC52,AB52,AA52)</f>
        <v>21803</v>
      </c>
      <c r="AG52" s="89"/>
      <c r="AH52" s="89"/>
      <c r="AI52" s="89"/>
      <c r="AJ52" s="89">
        <v>355</v>
      </c>
      <c r="AK52" s="87">
        <f>SUM(AJ52,AI52,AH52,AG52,AE52,AD52,AC52,AB52,AA52)</f>
        <v>22158</v>
      </c>
    </row>
    <row r="53" spans="1:37" s="2" customFormat="1" ht="20.100000000000001" customHeight="1" x14ac:dyDescent="0.3">
      <c r="A53" s="11">
        <v>51</v>
      </c>
      <c r="B53" s="18" t="s">
        <v>50</v>
      </c>
      <c r="C53" s="21" t="s">
        <v>28</v>
      </c>
      <c r="D53" s="9" t="s">
        <v>51</v>
      </c>
      <c r="E53" s="11" t="s">
        <v>464</v>
      </c>
      <c r="F53" s="11" t="s">
        <v>417</v>
      </c>
      <c r="G53" s="11"/>
      <c r="H53" s="90">
        <v>25</v>
      </c>
      <c r="I53" s="86">
        <v>17</v>
      </c>
      <c r="J53" s="86">
        <f>H53+I53</f>
        <v>42</v>
      </c>
      <c r="K53" s="88">
        <f t="shared" si="0"/>
        <v>0.59523809523809523</v>
      </c>
      <c r="L53" s="89">
        <v>1222</v>
      </c>
      <c r="M53" s="89">
        <v>1493</v>
      </c>
      <c r="N53" s="89">
        <v>1331</v>
      </c>
      <c r="O53" s="90">
        <v>34</v>
      </c>
      <c r="P53" s="90">
        <v>31</v>
      </c>
      <c r="Q53" s="90">
        <v>33</v>
      </c>
      <c r="R53" s="11"/>
      <c r="S53" s="89">
        <v>3760</v>
      </c>
      <c r="T53" s="89">
        <v>1800</v>
      </c>
      <c r="U53" s="87">
        <f t="shared" si="1"/>
        <v>5560</v>
      </c>
      <c r="V53" s="88">
        <f t="shared" si="2"/>
        <v>0.67625899280575541</v>
      </c>
      <c r="W53" s="11"/>
      <c r="X53" s="87">
        <v>1331099</v>
      </c>
      <c r="Y53" s="87">
        <v>-13080</v>
      </c>
      <c r="Z53" s="87">
        <v>34070</v>
      </c>
      <c r="AA53" s="89">
        <v>24114</v>
      </c>
      <c r="AB53" s="89"/>
      <c r="AC53" s="89"/>
      <c r="AD53" s="89">
        <v>24782</v>
      </c>
      <c r="AE53" s="89"/>
      <c r="AF53" s="87">
        <f>SUM(AE53,AD53,AC53,AB53,AA53)</f>
        <v>48896</v>
      </c>
      <c r="AG53" s="89"/>
      <c r="AH53" s="89"/>
      <c r="AI53" s="89"/>
      <c r="AJ53" s="89">
        <v>3157</v>
      </c>
      <c r="AK53" s="87">
        <f>SUM(AJ53,AI53,AH53,AG53,AE53,AD53,AC53,AB53,AA53)</f>
        <v>52053</v>
      </c>
    </row>
    <row r="54" spans="1:37" s="2" customFormat="1" ht="20.100000000000001" customHeight="1" x14ac:dyDescent="0.3">
      <c r="A54" s="11">
        <v>52</v>
      </c>
      <c r="B54" s="18" t="s">
        <v>108</v>
      </c>
      <c r="C54" s="13" t="s">
        <v>11</v>
      </c>
      <c r="D54" s="9" t="s">
        <v>179</v>
      </c>
      <c r="E54" s="11" t="s">
        <v>464</v>
      </c>
      <c r="F54" s="11" t="s">
        <v>417</v>
      </c>
      <c r="G54" s="11"/>
      <c r="H54" s="90">
        <v>5</v>
      </c>
      <c r="I54" s="86">
        <v>6</v>
      </c>
      <c r="J54" s="86">
        <f>H54+I54</f>
        <v>11</v>
      </c>
      <c r="K54" s="88">
        <f t="shared" si="0"/>
        <v>0.45454545454545453</v>
      </c>
      <c r="L54" s="89">
        <v>1173</v>
      </c>
      <c r="M54" s="89">
        <v>1325</v>
      </c>
      <c r="N54" s="89">
        <v>1256</v>
      </c>
      <c r="O54" s="90">
        <v>40</v>
      </c>
      <c r="P54" s="90">
        <v>40</v>
      </c>
      <c r="Q54" s="90">
        <v>40</v>
      </c>
      <c r="R54" s="11"/>
      <c r="S54" s="89">
        <v>14723</v>
      </c>
      <c r="T54" s="89">
        <v>20742</v>
      </c>
      <c r="U54" s="87">
        <f t="shared" si="1"/>
        <v>35465</v>
      </c>
      <c r="V54" s="88">
        <f t="shared" si="2"/>
        <v>0.41514168898914422</v>
      </c>
      <c r="W54" s="11"/>
      <c r="X54" s="87">
        <v>310953</v>
      </c>
      <c r="Y54" s="87">
        <v>-348464</v>
      </c>
      <c r="Z54" s="87">
        <v>-35790</v>
      </c>
      <c r="AA54" s="89">
        <v>29375</v>
      </c>
      <c r="AB54" s="89">
        <v>19169</v>
      </c>
      <c r="AC54" s="89">
        <v>56000</v>
      </c>
      <c r="AD54" s="89"/>
      <c r="AE54" s="89">
        <v>157372</v>
      </c>
      <c r="AF54" s="87">
        <f>SUM(AE54,AD54,AC54,AB54,AA54)</f>
        <v>261916</v>
      </c>
      <c r="AG54" s="89">
        <v>79000</v>
      </c>
      <c r="AH54" s="89"/>
      <c r="AI54" s="89"/>
      <c r="AJ54" s="89">
        <v>13447</v>
      </c>
      <c r="AK54" s="87">
        <f>SUM(AJ54,AI54,AH54,AG54,AE54,AD54,AC54,AB54,AA54)</f>
        <v>354363</v>
      </c>
    </row>
    <row r="55" spans="1:37" s="2" customFormat="1" ht="20.100000000000001" customHeight="1" x14ac:dyDescent="0.3">
      <c r="A55" s="11">
        <v>53</v>
      </c>
      <c r="B55" s="18" t="s">
        <v>2725</v>
      </c>
      <c r="C55" s="13" t="s">
        <v>17</v>
      </c>
      <c r="D55" s="40" t="s">
        <v>2726</v>
      </c>
      <c r="E55" s="11" t="s">
        <v>2700</v>
      </c>
      <c r="F55" s="39" t="s">
        <v>777</v>
      </c>
      <c r="G55" s="39"/>
      <c r="H55" s="86">
        <v>55</v>
      </c>
      <c r="I55" s="86">
        <v>23</v>
      </c>
      <c r="J55" s="86">
        <v>78</v>
      </c>
      <c r="K55" s="88">
        <f t="shared" si="0"/>
        <v>0.70512820512820518</v>
      </c>
      <c r="L55" s="87">
        <v>846</v>
      </c>
      <c r="M55" s="87">
        <v>947</v>
      </c>
      <c r="N55" s="87">
        <v>876</v>
      </c>
      <c r="O55" s="86">
        <v>25</v>
      </c>
      <c r="P55" s="86">
        <v>27</v>
      </c>
      <c r="Q55" s="86">
        <v>26</v>
      </c>
      <c r="R55" s="11"/>
      <c r="S55" s="87">
        <v>1120</v>
      </c>
      <c r="T55" s="87">
        <v>101</v>
      </c>
      <c r="U55" s="87">
        <f t="shared" si="1"/>
        <v>1221</v>
      </c>
      <c r="V55" s="88">
        <f t="shared" si="2"/>
        <v>0.91728091728091732</v>
      </c>
      <c r="W55" s="11"/>
      <c r="X55" s="87">
        <v>621358</v>
      </c>
      <c r="Y55" s="87">
        <v>-22491</v>
      </c>
      <c r="Z55" s="87">
        <v>84464</v>
      </c>
      <c r="AA55" s="87">
        <v>35667</v>
      </c>
      <c r="AB55" s="87">
        <v>30379</v>
      </c>
      <c r="AC55" s="87">
        <v>31000</v>
      </c>
      <c r="AD55" s="87">
        <v>30725</v>
      </c>
      <c r="AE55" s="87">
        <v>1440</v>
      </c>
      <c r="AF55" s="87">
        <v>129211</v>
      </c>
      <c r="AG55" s="87"/>
      <c r="AH55" s="87"/>
      <c r="AI55" s="87"/>
      <c r="AJ55" s="87">
        <v>2522</v>
      </c>
      <c r="AK55" s="87">
        <v>131733</v>
      </c>
    </row>
    <row r="56" spans="1:37" s="2" customFormat="1" ht="20.100000000000001" customHeight="1" x14ac:dyDescent="0.3">
      <c r="A56" s="11">
        <v>54</v>
      </c>
      <c r="B56" s="18" t="s">
        <v>52</v>
      </c>
      <c r="C56" s="13" t="s">
        <v>22</v>
      </c>
      <c r="D56" s="9" t="s">
        <v>53</v>
      </c>
      <c r="E56" s="11" t="s">
        <v>464</v>
      </c>
      <c r="F56" s="13" t="s">
        <v>416</v>
      </c>
      <c r="G56" s="13"/>
      <c r="H56" s="90">
        <v>5</v>
      </c>
      <c r="I56" s="86">
        <v>12</v>
      </c>
      <c r="J56" s="86">
        <f>H56+I56</f>
        <v>17</v>
      </c>
      <c r="K56" s="88">
        <f t="shared" si="0"/>
        <v>0.29411764705882354</v>
      </c>
      <c r="L56" s="89">
        <v>1524</v>
      </c>
      <c r="M56" s="89">
        <v>2131</v>
      </c>
      <c r="N56" s="89">
        <v>1952</v>
      </c>
      <c r="O56" s="90">
        <v>47</v>
      </c>
      <c r="P56" s="90">
        <v>49</v>
      </c>
      <c r="Q56" s="90">
        <v>48</v>
      </c>
      <c r="R56" s="11"/>
      <c r="S56" s="89">
        <f>9+6+12+2</f>
        <v>29</v>
      </c>
      <c r="T56" s="89">
        <v>6</v>
      </c>
      <c r="U56" s="87">
        <f t="shared" si="1"/>
        <v>35</v>
      </c>
      <c r="V56" s="88">
        <f t="shared" si="2"/>
        <v>0.82857142857142863</v>
      </c>
      <c r="W56" s="11"/>
      <c r="X56" s="87">
        <v>2836954</v>
      </c>
      <c r="Y56" s="87">
        <v>157525</v>
      </c>
      <c r="Z56" s="87">
        <v>154393</v>
      </c>
      <c r="AA56" s="89">
        <v>108694</v>
      </c>
      <c r="AB56" s="89">
        <v>21183</v>
      </c>
      <c r="AC56" s="89">
        <v>14500</v>
      </c>
      <c r="AD56" s="89">
        <v>10502</v>
      </c>
      <c r="AE56" s="89"/>
      <c r="AF56" s="87">
        <f>SUM(AE56,AD56,AC56,AB56,AA56)</f>
        <v>154879</v>
      </c>
      <c r="AG56" s="89"/>
      <c r="AH56" s="89"/>
      <c r="AI56" s="89"/>
      <c r="AJ56" s="89"/>
      <c r="AK56" s="87">
        <f>SUM(AJ56,AI56,AH56,AG56,AE56,AD56,AC56,AB56,AA56)</f>
        <v>154879</v>
      </c>
    </row>
    <row r="57" spans="1:37" s="2" customFormat="1" ht="20.100000000000001" customHeight="1" x14ac:dyDescent="0.3">
      <c r="A57" s="11">
        <v>55</v>
      </c>
      <c r="B57" s="13" t="s">
        <v>109</v>
      </c>
      <c r="C57" s="13" t="s">
        <v>57</v>
      </c>
      <c r="D57" s="18" t="s">
        <v>110</v>
      </c>
      <c r="E57" s="11" t="s">
        <v>464</v>
      </c>
      <c r="F57" s="11" t="s">
        <v>417</v>
      </c>
      <c r="G57" s="11"/>
      <c r="H57" s="90">
        <v>11</v>
      </c>
      <c r="I57" s="86">
        <v>1</v>
      </c>
      <c r="J57" s="86">
        <f>H57+I57</f>
        <v>12</v>
      </c>
      <c r="K57" s="88">
        <f t="shared" si="0"/>
        <v>0.91666666666666663</v>
      </c>
      <c r="L57" s="89">
        <v>1468</v>
      </c>
      <c r="M57" s="89">
        <v>1513</v>
      </c>
      <c r="N57" s="89">
        <v>1471</v>
      </c>
      <c r="O57" s="90">
        <v>40</v>
      </c>
      <c r="P57" s="90">
        <v>40</v>
      </c>
      <c r="Q57" s="90">
        <v>40</v>
      </c>
      <c r="R57" s="11"/>
      <c r="S57" s="89">
        <v>8</v>
      </c>
      <c r="T57" s="89"/>
      <c r="U57" s="87">
        <f t="shared" si="1"/>
        <v>8</v>
      </c>
      <c r="V57" s="88">
        <f t="shared" si="2"/>
        <v>1</v>
      </c>
      <c r="W57" s="11"/>
      <c r="X57" s="87">
        <v>341064</v>
      </c>
      <c r="Y57" s="87">
        <v>3888</v>
      </c>
      <c r="Z57" s="87">
        <v>42524</v>
      </c>
      <c r="AA57" s="89">
        <v>42046</v>
      </c>
      <c r="AB57" s="89"/>
      <c r="AC57" s="89"/>
      <c r="AD57" s="89"/>
      <c r="AE57" s="89"/>
      <c r="AF57" s="87">
        <v>42046</v>
      </c>
      <c r="AG57" s="89"/>
      <c r="AH57" s="89"/>
      <c r="AI57" s="89"/>
      <c r="AJ57" s="89">
        <v>231</v>
      </c>
      <c r="AK57" s="87">
        <v>42277</v>
      </c>
    </row>
    <row r="58" spans="1:37" s="2" customFormat="1" ht="20.100000000000001" customHeight="1" x14ac:dyDescent="0.3">
      <c r="A58" s="11">
        <v>56</v>
      </c>
      <c r="B58" s="13" t="s">
        <v>111</v>
      </c>
      <c r="C58" s="13" t="s">
        <v>4</v>
      </c>
      <c r="D58" s="18" t="s">
        <v>112</v>
      </c>
      <c r="E58" s="11" t="s">
        <v>464</v>
      </c>
      <c r="F58" s="13" t="s">
        <v>415</v>
      </c>
      <c r="G58" s="13"/>
      <c r="H58" s="86">
        <v>56</v>
      </c>
      <c r="I58" s="86">
        <v>38</v>
      </c>
      <c r="J58" s="86">
        <f>H58+I58</f>
        <v>94</v>
      </c>
      <c r="K58" s="88">
        <f t="shared" si="0"/>
        <v>0.5957446808510638</v>
      </c>
      <c r="L58" s="89">
        <v>928</v>
      </c>
      <c r="M58" s="89">
        <v>1043</v>
      </c>
      <c r="N58" s="89">
        <v>974</v>
      </c>
      <c r="O58" s="90">
        <v>26</v>
      </c>
      <c r="P58" s="90">
        <v>30</v>
      </c>
      <c r="Q58" s="90">
        <v>28</v>
      </c>
      <c r="R58" s="11"/>
      <c r="S58" s="87">
        <f>428+547</f>
        <v>975</v>
      </c>
      <c r="T58" s="89">
        <v>0</v>
      </c>
      <c r="U58" s="87">
        <f t="shared" si="1"/>
        <v>975</v>
      </c>
      <c r="V58" s="88">
        <f t="shared" si="2"/>
        <v>1</v>
      </c>
      <c r="W58" s="11"/>
      <c r="X58" s="87">
        <v>1289964</v>
      </c>
      <c r="Y58" s="87">
        <v>-6210</v>
      </c>
      <c r="Z58" s="87">
        <v>95276</v>
      </c>
      <c r="AA58" s="89"/>
      <c r="AB58" s="89">
        <v>25902</v>
      </c>
      <c r="AC58" s="89"/>
      <c r="AD58" s="89">
        <v>63688</v>
      </c>
      <c r="AE58" s="89"/>
      <c r="AF58" s="87">
        <f>SUM(AE58,AD58,AC58,AB58,AA58)</f>
        <v>89590</v>
      </c>
      <c r="AG58" s="89"/>
      <c r="AH58" s="89"/>
      <c r="AI58" s="89"/>
      <c r="AJ58" s="89">
        <v>13096</v>
      </c>
      <c r="AK58" s="87">
        <f>SUM(AJ58,AI58,AH58,AG58,AE58,AD58,AC58,AB58,AA58)</f>
        <v>102686</v>
      </c>
    </row>
    <row r="59" spans="1:37" s="2" customFormat="1" ht="20.100000000000001" customHeight="1" x14ac:dyDescent="0.3">
      <c r="A59" s="11">
        <v>57</v>
      </c>
      <c r="B59" s="13" t="s">
        <v>2727</v>
      </c>
      <c r="C59" s="13" t="s">
        <v>43</v>
      </c>
      <c r="D59" s="31" t="s">
        <v>2756</v>
      </c>
      <c r="E59" s="11" t="s">
        <v>2700</v>
      </c>
      <c r="F59" s="28" t="s">
        <v>760</v>
      </c>
      <c r="G59" s="28"/>
      <c r="H59" s="86">
        <v>2</v>
      </c>
      <c r="I59" s="86">
        <v>5</v>
      </c>
      <c r="J59" s="86">
        <v>7</v>
      </c>
      <c r="K59" s="88">
        <f t="shared" si="0"/>
        <v>0.2857142857142857</v>
      </c>
      <c r="L59" s="87">
        <v>1700</v>
      </c>
      <c r="M59" s="87">
        <v>1808</v>
      </c>
      <c r="N59" s="87">
        <v>1777</v>
      </c>
      <c r="O59" s="86">
        <v>40</v>
      </c>
      <c r="P59" s="86">
        <v>36</v>
      </c>
      <c r="Q59" s="86">
        <v>37</v>
      </c>
      <c r="R59" s="11"/>
      <c r="S59" s="87">
        <v>1055</v>
      </c>
      <c r="T59" s="87"/>
      <c r="U59" s="87">
        <f t="shared" si="1"/>
        <v>1055</v>
      </c>
      <c r="V59" s="88">
        <f t="shared" si="2"/>
        <v>1</v>
      </c>
      <c r="W59" s="11"/>
      <c r="X59" s="87">
        <v>519043</v>
      </c>
      <c r="Y59" s="87">
        <v>398</v>
      </c>
      <c r="Z59" s="87">
        <v>52579</v>
      </c>
      <c r="AA59" s="87">
        <v>37688</v>
      </c>
      <c r="AB59" s="87"/>
      <c r="AC59" s="87">
        <v>12000</v>
      </c>
      <c r="AD59" s="87">
        <v>3028</v>
      </c>
      <c r="AE59" s="87"/>
      <c r="AF59" s="87">
        <v>52716</v>
      </c>
      <c r="AG59" s="87"/>
      <c r="AH59" s="87"/>
      <c r="AI59" s="87"/>
      <c r="AJ59" s="87">
        <v>42</v>
      </c>
      <c r="AK59" s="87">
        <v>52758</v>
      </c>
    </row>
    <row r="60" spans="1:37" s="2" customFormat="1" ht="20.100000000000001" customHeight="1" x14ac:dyDescent="0.3">
      <c r="A60" s="11">
        <v>58</v>
      </c>
      <c r="B60" s="13" t="s">
        <v>2728</v>
      </c>
      <c r="C60" s="13" t="s">
        <v>38</v>
      </c>
      <c r="D60" s="31" t="s">
        <v>2729</v>
      </c>
      <c r="E60" s="11" t="s">
        <v>2700</v>
      </c>
      <c r="F60" s="39" t="s">
        <v>777</v>
      </c>
      <c r="G60" s="39"/>
      <c r="H60" s="86">
        <v>6</v>
      </c>
      <c r="I60" s="86">
        <v>3</v>
      </c>
      <c r="J60" s="86">
        <v>9</v>
      </c>
      <c r="K60" s="88">
        <f t="shared" si="0"/>
        <v>0.66666666666666663</v>
      </c>
      <c r="L60" s="87">
        <v>943</v>
      </c>
      <c r="M60" s="87">
        <v>1661</v>
      </c>
      <c r="N60" s="87">
        <v>1183</v>
      </c>
      <c r="O60" s="86">
        <v>33</v>
      </c>
      <c r="P60" s="86">
        <v>38</v>
      </c>
      <c r="Q60" s="86">
        <v>35</v>
      </c>
      <c r="R60" s="11"/>
      <c r="S60" s="87">
        <v>7580</v>
      </c>
      <c r="T60" s="87">
        <v>1500</v>
      </c>
      <c r="U60" s="87">
        <f t="shared" si="1"/>
        <v>9080</v>
      </c>
      <c r="V60" s="88">
        <f t="shared" si="2"/>
        <v>0.83480176211453749</v>
      </c>
      <c r="W60" s="11"/>
      <c r="X60" s="87">
        <v>275656</v>
      </c>
      <c r="Y60" s="87">
        <v>-70485</v>
      </c>
      <c r="Z60" s="87">
        <v>-11277</v>
      </c>
      <c r="AA60" s="87">
        <v>20253</v>
      </c>
      <c r="AB60" s="87">
        <v>24000</v>
      </c>
      <c r="AC60" s="87">
        <v>27000</v>
      </c>
      <c r="AD60" s="87"/>
      <c r="AE60" s="87"/>
      <c r="AF60" s="87">
        <v>71253</v>
      </c>
      <c r="AG60" s="87"/>
      <c r="AH60" s="87"/>
      <c r="AI60" s="87">
        <v>25693</v>
      </c>
      <c r="AJ60" s="87">
        <v>11932</v>
      </c>
      <c r="AK60" s="87">
        <v>108878</v>
      </c>
    </row>
    <row r="61" spans="1:37" s="2" customFormat="1" ht="20.100000000000001" customHeight="1" x14ac:dyDescent="0.3">
      <c r="A61" s="11">
        <v>59</v>
      </c>
      <c r="B61" s="13" t="s">
        <v>113</v>
      </c>
      <c r="C61" s="9" t="s">
        <v>17</v>
      </c>
      <c r="D61" s="9" t="s">
        <v>180</v>
      </c>
      <c r="E61" s="11" t="s">
        <v>464</v>
      </c>
      <c r="F61" s="13" t="s">
        <v>415</v>
      </c>
      <c r="G61" s="13"/>
      <c r="H61" s="86">
        <v>23</v>
      </c>
      <c r="I61" s="86">
        <v>6</v>
      </c>
      <c r="J61" s="86">
        <f>H61+I61</f>
        <v>29</v>
      </c>
      <c r="K61" s="88">
        <f t="shared" si="0"/>
        <v>0.7931034482758621</v>
      </c>
      <c r="L61" s="89">
        <v>532</v>
      </c>
      <c r="M61" s="89">
        <v>1617</v>
      </c>
      <c r="N61" s="89">
        <v>757</v>
      </c>
      <c r="O61" s="90">
        <v>18</v>
      </c>
      <c r="P61" s="90">
        <v>36</v>
      </c>
      <c r="Q61" s="90">
        <v>22</v>
      </c>
      <c r="R61" s="11"/>
      <c r="S61" s="89">
        <v>332</v>
      </c>
      <c r="T61" s="89">
        <v>0</v>
      </c>
      <c r="U61" s="87">
        <f t="shared" si="1"/>
        <v>332</v>
      </c>
      <c r="V61" s="88">
        <f t="shared" si="2"/>
        <v>1</v>
      </c>
      <c r="W61" s="11"/>
      <c r="X61" s="87">
        <v>395741</v>
      </c>
      <c r="Y61" s="87">
        <v>-358728</v>
      </c>
      <c r="Z61" s="87">
        <v>11898</v>
      </c>
      <c r="AA61" s="89">
        <v>23901</v>
      </c>
      <c r="AB61" s="89">
        <v>16223</v>
      </c>
      <c r="AC61" s="89">
        <v>29600</v>
      </c>
      <c r="AD61" s="89">
        <v>6000</v>
      </c>
      <c r="AE61" s="89">
        <v>183841</v>
      </c>
      <c r="AF61" s="87">
        <f>SUM(AE61,AD61,AC61,AB61,AA61)</f>
        <v>259565</v>
      </c>
      <c r="AG61" s="89">
        <v>84991</v>
      </c>
      <c r="AH61" s="89"/>
      <c r="AI61" s="89"/>
      <c r="AJ61" s="89">
        <v>40877</v>
      </c>
      <c r="AK61" s="87">
        <f>SUM(AJ61,AI61,AH61,AG61,AE61,AD61,AC61,AB61,AA61)</f>
        <v>385433</v>
      </c>
    </row>
    <row r="62" spans="1:37" s="2" customFormat="1" ht="20.100000000000001" customHeight="1" x14ac:dyDescent="0.3">
      <c r="A62" s="11">
        <v>60</v>
      </c>
      <c r="B62" s="13" t="s">
        <v>2730</v>
      </c>
      <c r="C62" s="13" t="s">
        <v>25</v>
      </c>
      <c r="D62" s="40" t="s">
        <v>2731</v>
      </c>
      <c r="E62" s="11" t="s">
        <v>2700</v>
      </c>
      <c r="F62" s="39" t="s">
        <v>777</v>
      </c>
      <c r="G62" s="39"/>
      <c r="H62" s="86">
        <v>26</v>
      </c>
      <c r="I62" s="86">
        <v>13</v>
      </c>
      <c r="J62" s="86">
        <v>39</v>
      </c>
      <c r="K62" s="88">
        <f t="shared" si="0"/>
        <v>0.66666666666666663</v>
      </c>
      <c r="L62" s="87">
        <v>1528</v>
      </c>
      <c r="M62" s="87">
        <v>2095</v>
      </c>
      <c r="N62" s="87">
        <v>1717</v>
      </c>
      <c r="O62" s="86">
        <v>40</v>
      </c>
      <c r="P62" s="86">
        <v>40</v>
      </c>
      <c r="Q62" s="86">
        <v>40</v>
      </c>
      <c r="R62" s="11"/>
      <c r="S62" s="87">
        <v>6515</v>
      </c>
      <c r="T62" s="87"/>
      <c r="U62" s="87">
        <f t="shared" si="1"/>
        <v>6515</v>
      </c>
      <c r="V62" s="88">
        <f t="shared" si="2"/>
        <v>1</v>
      </c>
      <c r="W62" s="11"/>
      <c r="X62" s="87">
        <v>5079143</v>
      </c>
      <c r="Y62" s="87">
        <v>422264</v>
      </c>
      <c r="Z62" s="87">
        <v>773115</v>
      </c>
      <c r="AA62" s="87">
        <v>55922</v>
      </c>
      <c r="AB62" s="87">
        <v>54620</v>
      </c>
      <c r="AC62" s="87">
        <v>45000</v>
      </c>
      <c r="AD62" s="87"/>
      <c r="AE62" s="87">
        <v>303199</v>
      </c>
      <c r="AF62" s="87">
        <v>458741</v>
      </c>
      <c r="AG62" s="87"/>
      <c r="AH62" s="87"/>
      <c r="AI62" s="87"/>
      <c r="AJ62" s="87">
        <v>28066</v>
      </c>
      <c r="AK62" s="87">
        <v>486807</v>
      </c>
    </row>
    <row r="63" spans="1:37" s="2" customFormat="1" ht="20.100000000000001" customHeight="1" x14ac:dyDescent="0.3">
      <c r="A63" s="11">
        <v>61</v>
      </c>
      <c r="B63" s="11" t="s">
        <v>114</v>
      </c>
      <c r="C63" s="13" t="s">
        <v>5</v>
      </c>
      <c r="D63" s="11" t="s">
        <v>115</v>
      </c>
      <c r="E63" s="11" t="s">
        <v>464</v>
      </c>
      <c r="F63" s="11" t="s">
        <v>417</v>
      </c>
      <c r="G63" s="11"/>
      <c r="H63" s="90">
        <v>129</v>
      </c>
      <c r="I63" s="86">
        <v>110</v>
      </c>
      <c r="J63" s="86">
        <f>H63+I63</f>
        <v>239</v>
      </c>
      <c r="K63" s="88">
        <f t="shared" si="0"/>
        <v>0.53974895397489542</v>
      </c>
      <c r="L63" s="89">
        <v>1604</v>
      </c>
      <c r="M63" s="89">
        <v>1805</v>
      </c>
      <c r="N63" s="89">
        <v>1697</v>
      </c>
      <c r="O63" s="90">
        <v>39</v>
      </c>
      <c r="P63" s="90">
        <v>38</v>
      </c>
      <c r="Q63" s="90">
        <v>38</v>
      </c>
      <c r="R63" s="11"/>
      <c r="S63" s="89">
        <v>2400</v>
      </c>
      <c r="T63" s="89"/>
      <c r="U63" s="87">
        <f t="shared" si="1"/>
        <v>2400</v>
      </c>
      <c r="V63" s="88">
        <f t="shared" si="2"/>
        <v>1</v>
      </c>
      <c r="W63" s="11"/>
      <c r="X63" s="87">
        <v>4896218</v>
      </c>
      <c r="Y63" s="87">
        <v>97494</v>
      </c>
      <c r="Z63" s="87">
        <v>253210</v>
      </c>
      <c r="AA63" s="89">
        <v>19596</v>
      </c>
      <c r="AB63" s="89">
        <v>27783</v>
      </c>
      <c r="AC63" s="89">
        <v>5000</v>
      </c>
      <c r="AD63" s="89">
        <v>122248</v>
      </c>
      <c r="AE63" s="89"/>
      <c r="AF63" s="87">
        <f>SUM(AE63,AD63,AC63,AB63,AA63)</f>
        <v>174627</v>
      </c>
      <c r="AG63" s="89"/>
      <c r="AH63" s="89"/>
      <c r="AI63" s="89"/>
      <c r="AJ63" s="89">
        <v>33887</v>
      </c>
      <c r="AK63" s="87">
        <f>SUM(AJ63,AI63,AH63,AG63,AE63,AD63,AC63,AB63,AA63)</f>
        <v>208514</v>
      </c>
    </row>
    <row r="64" spans="1:37" s="2" customFormat="1" ht="20.100000000000001" customHeight="1" x14ac:dyDescent="0.3">
      <c r="A64" s="11">
        <v>62</v>
      </c>
      <c r="B64" s="11" t="s">
        <v>54</v>
      </c>
      <c r="C64" s="13" t="s">
        <v>5</v>
      </c>
      <c r="D64" s="11" t="s">
        <v>55</v>
      </c>
      <c r="E64" s="11" t="s">
        <v>464</v>
      </c>
      <c r="F64" s="11" t="s">
        <v>417</v>
      </c>
      <c r="G64" s="11"/>
      <c r="H64" s="90">
        <v>65</v>
      </c>
      <c r="I64" s="86">
        <v>75</v>
      </c>
      <c r="J64" s="86">
        <f>H64+I64</f>
        <v>140</v>
      </c>
      <c r="K64" s="88">
        <f t="shared" si="0"/>
        <v>0.4642857142857143</v>
      </c>
      <c r="L64" s="89">
        <v>1316</v>
      </c>
      <c r="M64" s="89">
        <v>1281</v>
      </c>
      <c r="N64" s="89">
        <v>1297</v>
      </c>
      <c r="O64" s="90">
        <v>43</v>
      </c>
      <c r="P64" s="90">
        <v>41</v>
      </c>
      <c r="Q64" s="90">
        <v>42</v>
      </c>
      <c r="R64" s="11"/>
      <c r="S64" s="89">
        <v>1259</v>
      </c>
      <c r="T64" s="89"/>
      <c r="U64" s="87">
        <f t="shared" si="1"/>
        <v>1259</v>
      </c>
      <c r="V64" s="88">
        <f t="shared" si="2"/>
        <v>1</v>
      </c>
      <c r="W64" s="11"/>
      <c r="X64" s="87">
        <v>3002618</v>
      </c>
      <c r="Y64" s="87">
        <v>-62646</v>
      </c>
      <c r="Z64" s="87">
        <v>70415</v>
      </c>
      <c r="AA64" s="89">
        <v>9568</v>
      </c>
      <c r="AB64" s="89">
        <v>49991</v>
      </c>
      <c r="AC64" s="89">
        <v>12000</v>
      </c>
      <c r="AD64" s="89">
        <v>83741</v>
      </c>
      <c r="AE64" s="89">
        <v>4806</v>
      </c>
      <c r="AF64" s="87">
        <f>SUM(AE64,AD64,AC64,AB64,AA64)</f>
        <v>160106</v>
      </c>
      <c r="AG64" s="89"/>
      <c r="AH64" s="89"/>
      <c r="AI64" s="89"/>
      <c r="AJ64" s="89">
        <v>7161</v>
      </c>
      <c r="AK64" s="87">
        <f>SUM(AJ64,AI64,AH64,AG64,AE64,AD64,AC64,AB64,AA64)</f>
        <v>167267</v>
      </c>
    </row>
    <row r="65" spans="1:37" s="2" customFormat="1" ht="20.100000000000001" customHeight="1" x14ac:dyDescent="0.3">
      <c r="A65" s="11">
        <v>63</v>
      </c>
      <c r="B65" s="11" t="s">
        <v>116</v>
      </c>
      <c r="C65" s="13" t="s">
        <v>4</v>
      </c>
      <c r="D65" s="11" t="s">
        <v>117</v>
      </c>
      <c r="E65" s="11" t="s">
        <v>464</v>
      </c>
      <c r="F65" s="13" t="s">
        <v>418</v>
      </c>
      <c r="G65" s="13"/>
      <c r="H65" s="90">
        <v>12</v>
      </c>
      <c r="I65" s="86">
        <v>10</v>
      </c>
      <c r="J65" s="86">
        <f>H65+I65</f>
        <v>22</v>
      </c>
      <c r="K65" s="88">
        <f t="shared" si="0"/>
        <v>0.54545454545454541</v>
      </c>
      <c r="L65" s="89">
        <v>1839</v>
      </c>
      <c r="M65" s="89">
        <v>1790</v>
      </c>
      <c r="N65" s="89">
        <v>1816</v>
      </c>
      <c r="O65" s="90">
        <v>40</v>
      </c>
      <c r="P65" s="90">
        <v>40</v>
      </c>
      <c r="Q65" s="90">
        <v>40</v>
      </c>
      <c r="R65" s="11"/>
      <c r="S65" s="89">
        <v>936</v>
      </c>
      <c r="T65" s="89">
        <v>195</v>
      </c>
      <c r="U65" s="87">
        <f t="shared" si="1"/>
        <v>1131</v>
      </c>
      <c r="V65" s="88">
        <f t="shared" si="2"/>
        <v>0.82758620689655171</v>
      </c>
      <c r="W65" s="11"/>
      <c r="X65" s="87">
        <v>1543180</v>
      </c>
      <c r="Y65" s="87">
        <v>-114744</v>
      </c>
      <c r="Z65" s="87">
        <v>56694</v>
      </c>
      <c r="AA65" s="89">
        <v>132511</v>
      </c>
      <c r="AB65" s="89">
        <v>38706</v>
      </c>
      <c r="AC65" s="89"/>
      <c r="AD65" s="89"/>
      <c r="AE65" s="89">
        <v>8000</v>
      </c>
      <c r="AF65" s="87">
        <f>SUM(AE65,AD65,AC65,AB65,AA65)</f>
        <v>179217</v>
      </c>
      <c r="AG65" s="89"/>
      <c r="AH65" s="89"/>
      <c r="AI65" s="89"/>
      <c r="AJ65" s="89">
        <v>3576</v>
      </c>
      <c r="AK65" s="87">
        <f>SUM(AJ65,AI65,AH65,AG65,AE65,AD65,AC65,AB65,AA65)</f>
        <v>182793</v>
      </c>
    </row>
    <row r="66" spans="1:37" s="2" customFormat="1" ht="20.100000000000001" customHeight="1" x14ac:dyDescent="0.3">
      <c r="A66" s="11">
        <v>64</v>
      </c>
      <c r="B66" s="11" t="s">
        <v>56</v>
      </c>
      <c r="C66" s="13" t="s">
        <v>14</v>
      </c>
      <c r="D66" s="11" t="s">
        <v>118</v>
      </c>
      <c r="E66" s="11" t="s">
        <v>464</v>
      </c>
      <c r="F66" s="11" t="s">
        <v>417</v>
      </c>
      <c r="G66" s="11"/>
      <c r="H66" s="90">
        <v>26</v>
      </c>
      <c r="I66" s="86">
        <v>6</v>
      </c>
      <c r="J66" s="86">
        <f>H66+I66</f>
        <v>32</v>
      </c>
      <c r="K66" s="88">
        <f t="shared" si="0"/>
        <v>0.8125</v>
      </c>
      <c r="L66" s="89">
        <v>783</v>
      </c>
      <c r="M66" s="89">
        <v>2330</v>
      </c>
      <c r="N66" s="89">
        <v>1073</v>
      </c>
      <c r="O66" s="90">
        <v>35</v>
      </c>
      <c r="P66" s="90">
        <v>40</v>
      </c>
      <c r="Q66" s="90">
        <v>36</v>
      </c>
      <c r="R66" s="11"/>
      <c r="S66" s="89"/>
      <c r="T66" s="89"/>
      <c r="U66" s="87">
        <f t="shared" si="1"/>
        <v>0</v>
      </c>
      <c r="V66" s="88" t="e">
        <f t="shared" si="2"/>
        <v>#DIV/0!</v>
      </c>
      <c r="W66" s="11"/>
      <c r="X66" s="87">
        <v>1823375</v>
      </c>
      <c r="Y66" s="87">
        <v>-169173</v>
      </c>
      <c r="Z66" s="87">
        <v>253938</v>
      </c>
      <c r="AA66" s="89">
        <v>73286</v>
      </c>
      <c r="AB66" s="89"/>
      <c r="AC66" s="89">
        <v>45000</v>
      </c>
      <c r="AD66" s="89"/>
      <c r="AE66" s="89">
        <v>311491</v>
      </c>
      <c r="AF66" s="87">
        <f>SUM(AE66,AD66,AC66,AB66,AA66)</f>
        <v>429777</v>
      </c>
      <c r="AG66" s="89"/>
      <c r="AH66" s="89"/>
      <c r="AI66" s="89"/>
      <c r="AJ66" s="89">
        <v>2707</v>
      </c>
      <c r="AK66" s="87">
        <f>SUM(AJ66,AI66,AH66,AG66,AE66,AD66,AC66,AB66,AA66)</f>
        <v>432484</v>
      </c>
    </row>
    <row r="67" spans="1:37" s="2" customFormat="1" ht="20.100000000000001" customHeight="1" x14ac:dyDescent="0.3">
      <c r="A67" s="11">
        <v>65</v>
      </c>
      <c r="B67" s="11" t="s">
        <v>2732</v>
      </c>
      <c r="C67" s="13" t="s">
        <v>4</v>
      </c>
      <c r="D67" s="40" t="s">
        <v>2733</v>
      </c>
      <c r="E67" s="11" t="s">
        <v>2700</v>
      </c>
      <c r="F67" s="39" t="s">
        <v>777</v>
      </c>
      <c r="G67" s="39"/>
      <c r="H67" s="86">
        <v>12</v>
      </c>
      <c r="I67" s="86">
        <v>24</v>
      </c>
      <c r="J67" s="86">
        <v>36</v>
      </c>
      <c r="K67" s="88">
        <f t="shared" si="0"/>
        <v>0.33333333333333331</v>
      </c>
      <c r="L67" s="87">
        <v>1655</v>
      </c>
      <c r="M67" s="87">
        <v>2200</v>
      </c>
      <c r="N67" s="87">
        <v>2019</v>
      </c>
      <c r="O67" s="86">
        <v>48</v>
      </c>
      <c r="P67" s="86">
        <v>48</v>
      </c>
      <c r="Q67" s="86">
        <v>48</v>
      </c>
      <c r="R67" s="11"/>
      <c r="S67" s="87"/>
      <c r="T67" s="87"/>
      <c r="U67" s="87">
        <f t="shared" si="1"/>
        <v>0</v>
      </c>
      <c r="V67" s="88" t="e">
        <f t="shared" si="2"/>
        <v>#DIV/0!</v>
      </c>
      <c r="W67" s="11"/>
      <c r="X67" s="87">
        <v>6327841</v>
      </c>
      <c r="Y67" s="87">
        <v>120583</v>
      </c>
      <c r="Z67" s="87">
        <v>147123</v>
      </c>
      <c r="AA67" s="87">
        <v>45332</v>
      </c>
      <c r="AB67" s="87">
        <v>40006</v>
      </c>
      <c r="AC67" s="87">
        <v>8600</v>
      </c>
      <c r="AD67" s="87">
        <v>21881</v>
      </c>
      <c r="AE67" s="87">
        <v>2000</v>
      </c>
      <c r="AF67" s="87">
        <v>117819</v>
      </c>
      <c r="AG67" s="87"/>
      <c r="AH67" s="87">
        <v>20000</v>
      </c>
      <c r="AI67" s="87"/>
      <c r="AJ67" s="87">
        <v>4593</v>
      </c>
      <c r="AK67" s="87">
        <v>142412</v>
      </c>
    </row>
    <row r="68" spans="1:37" s="2" customFormat="1" ht="20.100000000000001" customHeight="1" x14ac:dyDescent="0.3">
      <c r="A68" s="11">
        <v>66</v>
      </c>
      <c r="B68" s="11" t="s">
        <v>2734</v>
      </c>
      <c r="C68" s="13" t="s">
        <v>4</v>
      </c>
      <c r="D68" s="39" t="s">
        <v>2765</v>
      </c>
      <c r="E68" s="11" t="s">
        <v>2700</v>
      </c>
      <c r="F68" s="39" t="s">
        <v>777</v>
      </c>
      <c r="G68" s="39"/>
      <c r="H68" s="86">
        <v>15</v>
      </c>
      <c r="I68" s="86">
        <v>23</v>
      </c>
      <c r="J68" s="86">
        <v>38</v>
      </c>
      <c r="K68" s="88">
        <f t="shared" ref="K68:K131" si="7">H68/J68</f>
        <v>0.39473684210526316</v>
      </c>
      <c r="L68" s="87">
        <v>1152</v>
      </c>
      <c r="M68" s="87">
        <v>1426</v>
      </c>
      <c r="N68" s="87">
        <v>1318</v>
      </c>
      <c r="O68" s="86">
        <v>29</v>
      </c>
      <c r="P68" s="86">
        <v>31</v>
      </c>
      <c r="Q68" s="86">
        <v>30</v>
      </c>
      <c r="R68" s="11"/>
      <c r="S68" s="87">
        <v>2102</v>
      </c>
      <c r="T68" s="87">
        <v>726</v>
      </c>
      <c r="U68" s="87">
        <f t="shared" ref="U68:U131" si="8">S68+T68</f>
        <v>2828</v>
      </c>
      <c r="V68" s="88">
        <f t="shared" ref="V68:V131" si="9">S68/U68</f>
        <v>0.74328147100424324</v>
      </c>
      <c r="W68" s="11"/>
      <c r="X68" s="87">
        <v>4088716</v>
      </c>
      <c r="Y68" s="87">
        <v>-123942</v>
      </c>
      <c r="Z68" s="87">
        <v>21301</v>
      </c>
      <c r="AA68" s="87">
        <v>93357</v>
      </c>
      <c r="AB68" s="87">
        <v>12730</v>
      </c>
      <c r="AC68" s="87">
        <v>0</v>
      </c>
      <c r="AD68" s="87">
        <v>20109</v>
      </c>
      <c r="AE68" s="87">
        <v>0</v>
      </c>
      <c r="AF68" s="87">
        <v>126196</v>
      </c>
      <c r="AG68" s="87">
        <v>1383</v>
      </c>
      <c r="AH68" s="87">
        <v>0</v>
      </c>
      <c r="AI68" s="87">
        <v>49182</v>
      </c>
      <c r="AJ68" s="87">
        <v>42905</v>
      </c>
      <c r="AK68" s="87">
        <v>219666</v>
      </c>
    </row>
    <row r="69" spans="1:37" s="2" customFormat="1" ht="20.100000000000001" customHeight="1" x14ac:dyDescent="0.3">
      <c r="A69" s="11">
        <v>67</v>
      </c>
      <c r="B69" s="11" t="s">
        <v>119</v>
      </c>
      <c r="C69" s="13" t="s">
        <v>5</v>
      </c>
      <c r="D69" s="9" t="s">
        <v>181</v>
      </c>
      <c r="E69" s="11" t="s">
        <v>735</v>
      </c>
      <c r="F69" s="11" t="s">
        <v>417</v>
      </c>
      <c r="G69" s="11"/>
      <c r="H69" s="86">
        <v>212</v>
      </c>
      <c r="I69" s="86">
        <v>80</v>
      </c>
      <c r="J69" s="86">
        <f t="shared" ref="J69:J76" si="10">H69+I69</f>
        <v>292</v>
      </c>
      <c r="K69" s="88">
        <f t="shared" si="7"/>
        <v>0.72602739726027399</v>
      </c>
      <c r="L69" s="89">
        <v>1361</v>
      </c>
      <c r="M69" s="89">
        <v>1430</v>
      </c>
      <c r="N69" s="89">
        <v>1380</v>
      </c>
      <c r="O69" s="90">
        <v>39</v>
      </c>
      <c r="P69" s="90">
        <v>39</v>
      </c>
      <c r="Q69" s="90">
        <v>39</v>
      </c>
      <c r="R69" s="11"/>
      <c r="S69" s="87">
        <v>1650</v>
      </c>
      <c r="T69" s="89"/>
      <c r="U69" s="87">
        <f t="shared" si="8"/>
        <v>1650</v>
      </c>
      <c r="V69" s="88">
        <f t="shared" si="9"/>
        <v>1</v>
      </c>
      <c r="W69" s="11"/>
      <c r="X69" s="87">
        <v>7074083</v>
      </c>
      <c r="Y69" s="87">
        <v>90358</v>
      </c>
      <c r="Z69" s="87">
        <v>85781</v>
      </c>
      <c r="AA69" s="89">
        <v>47556</v>
      </c>
      <c r="AB69" s="89">
        <v>30395</v>
      </c>
      <c r="AC69" s="89">
        <v>15000</v>
      </c>
      <c r="AD69" s="89">
        <v>153392</v>
      </c>
      <c r="AE69" s="89">
        <v>178</v>
      </c>
      <c r="AF69" s="87">
        <f t="shared" ref="AF69:AF76" si="11">SUM(AE69,AD69,AC69,AB69,AA69)</f>
        <v>246521</v>
      </c>
      <c r="AG69" s="89"/>
      <c r="AH69" s="89"/>
      <c r="AI69" s="89"/>
      <c r="AJ69" s="89">
        <v>15756</v>
      </c>
      <c r="AK69" s="87">
        <f t="shared" ref="AK69:AK76" si="12">SUM(AJ69,AI69,AH69,AG69,AE69,AD69,AC69,AB69,AA69)</f>
        <v>262277</v>
      </c>
    </row>
    <row r="70" spans="1:37" s="2" customFormat="1" ht="20.100000000000001" customHeight="1" x14ac:dyDescent="0.3">
      <c r="A70" s="11">
        <v>68</v>
      </c>
      <c r="B70" s="11" t="s">
        <v>58</v>
      </c>
      <c r="C70" s="13" t="s">
        <v>38</v>
      </c>
      <c r="D70" s="11" t="s">
        <v>182</v>
      </c>
      <c r="E70" s="11" t="s">
        <v>735</v>
      </c>
      <c r="F70" s="13" t="s">
        <v>415</v>
      </c>
      <c r="G70" s="13"/>
      <c r="H70" s="90">
        <v>4</v>
      </c>
      <c r="I70" s="86">
        <v>2</v>
      </c>
      <c r="J70" s="86">
        <f t="shared" si="10"/>
        <v>6</v>
      </c>
      <c r="K70" s="88">
        <f t="shared" si="7"/>
        <v>0.66666666666666663</v>
      </c>
      <c r="L70" s="89">
        <v>1376</v>
      </c>
      <c r="M70" s="89">
        <v>1615</v>
      </c>
      <c r="N70" s="89">
        <v>1456</v>
      </c>
      <c r="O70" s="90">
        <v>38</v>
      </c>
      <c r="P70" s="90">
        <v>40</v>
      </c>
      <c r="Q70" s="90">
        <v>38</v>
      </c>
      <c r="R70" s="11"/>
      <c r="S70" s="89">
        <v>386</v>
      </c>
      <c r="T70" s="89">
        <v>492</v>
      </c>
      <c r="U70" s="87">
        <f t="shared" si="8"/>
        <v>878</v>
      </c>
      <c r="V70" s="88">
        <f t="shared" si="9"/>
        <v>0.43963553530751709</v>
      </c>
      <c r="W70" s="11"/>
      <c r="X70" s="87">
        <v>252354</v>
      </c>
      <c r="Y70" s="87">
        <v>-43047</v>
      </c>
      <c r="Z70" s="87">
        <v>35772</v>
      </c>
      <c r="AA70" s="89">
        <v>47429</v>
      </c>
      <c r="AB70" s="89"/>
      <c r="AC70" s="89">
        <v>38000</v>
      </c>
      <c r="AD70" s="89"/>
      <c r="AE70" s="89"/>
      <c r="AF70" s="87">
        <f t="shared" si="11"/>
        <v>85429</v>
      </c>
      <c r="AG70" s="89"/>
      <c r="AH70" s="89"/>
      <c r="AI70" s="89"/>
      <c r="AJ70" s="89">
        <v>366</v>
      </c>
      <c r="AK70" s="87">
        <f t="shared" si="12"/>
        <v>85795</v>
      </c>
    </row>
    <row r="71" spans="1:37" s="2" customFormat="1" ht="20.100000000000001" customHeight="1" x14ac:dyDescent="0.3">
      <c r="A71" s="11">
        <v>69</v>
      </c>
      <c r="B71" s="11" t="s">
        <v>59</v>
      </c>
      <c r="C71" s="13" t="s">
        <v>5</v>
      </c>
      <c r="D71" s="11" t="s">
        <v>183</v>
      </c>
      <c r="E71" s="11" t="s">
        <v>735</v>
      </c>
      <c r="F71" s="13" t="s">
        <v>415</v>
      </c>
      <c r="G71" s="13"/>
      <c r="H71" s="90">
        <v>20</v>
      </c>
      <c r="I71" s="86">
        <v>39</v>
      </c>
      <c r="J71" s="86">
        <f t="shared" si="10"/>
        <v>59</v>
      </c>
      <c r="K71" s="88">
        <f t="shared" si="7"/>
        <v>0.33898305084745761</v>
      </c>
      <c r="L71" s="89">
        <v>779</v>
      </c>
      <c r="M71" s="89">
        <v>1534</v>
      </c>
      <c r="N71" s="89">
        <v>1278</v>
      </c>
      <c r="O71" s="90">
        <v>24</v>
      </c>
      <c r="P71" s="90">
        <v>29</v>
      </c>
      <c r="Q71" s="90">
        <v>27</v>
      </c>
      <c r="R71" s="11"/>
      <c r="S71" s="89">
        <v>1724</v>
      </c>
      <c r="T71" s="89">
        <v>345</v>
      </c>
      <c r="U71" s="87">
        <f t="shared" si="8"/>
        <v>2069</v>
      </c>
      <c r="V71" s="88">
        <f t="shared" si="9"/>
        <v>0.83325277912034801</v>
      </c>
      <c r="W71" s="11"/>
      <c r="X71" s="87">
        <v>1140227</v>
      </c>
      <c r="Y71" s="87">
        <v>195853</v>
      </c>
      <c r="Z71" s="87">
        <v>118992</v>
      </c>
      <c r="AA71" s="89">
        <v>61316</v>
      </c>
      <c r="AB71" s="89">
        <v>37084</v>
      </c>
      <c r="AC71" s="89">
        <v>5000</v>
      </c>
      <c r="AD71" s="89">
        <v>16942</v>
      </c>
      <c r="AE71" s="89">
        <v>47704</v>
      </c>
      <c r="AF71" s="87">
        <f t="shared" si="11"/>
        <v>168046</v>
      </c>
      <c r="AG71" s="89"/>
      <c r="AH71" s="89"/>
      <c r="AI71" s="89"/>
      <c r="AJ71" s="89">
        <v>18865</v>
      </c>
      <c r="AK71" s="87">
        <f t="shared" si="12"/>
        <v>186911</v>
      </c>
    </row>
    <row r="72" spans="1:37" s="2" customFormat="1" ht="20.100000000000001" customHeight="1" x14ac:dyDescent="0.3">
      <c r="A72" s="11">
        <v>70</v>
      </c>
      <c r="B72" s="11" t="s">
        <v>120</v>
      </c>
      <c r="C72" s="11" t="s">
        <v>38</v>
      </c>
      <c r="D72" s="11" t="s">
        <v>121</v>
      </c>
      <c r="E72" s="11" t="s">
        <v>735</v>
      </c>
      <c r="F72" s="11" t="s">
        <v>417</v>
      </c>
      <c r="G72" s="11"/>
      <c r="H72" s="90">
        <v>2</v>
      </c>
      <c r="I72" s="86">
        <v>1</v>
      </c>
      <c r="J72" s="86">
        <f t="shared" si="10"/>
        <v>3</v>
      </c>
      <c r="K72" s="88">
        <f t="shared" si="7"/>
        <v>0.66666666666666663</v>
      </c>
      <c r="L72" s="89">
        <v>1089</v>
      </c>
      <c r="M72" s="89">
        <v>1300</v>
      </c>
      <c r="N72" s="89">
        <v>1159</v>
      </c>
      <c r="O72" s="90">
        <v>40</v>
      </c>
      <c r="P72" s="90">
        <v>40</v>
      </c>
      <c r="Q72" s="90">
        <v>40</v>
      </c>
      <c r="R72" s="11"/>
      <c r="S72" s="89">
        <v>871</v>
      </c>
      <c r="T72" s="89">
        <v>3750</v>
      </c>
      <c r="U72" s="87">
        <f t="shared" si="8"/>
        <v>4621</v>
      </c>
      <c r="V72" s="88">
        <f t="shared" si="9"/>
        <v>0.18848734040251028</v>
      </c>
      <c r="W72" s="11"/>
      <c r="X72" s="87">
        <v>78149</v>
      </c>
      <c r="Y72" s="87">
        <v>-61340</v>
      </c>
      <c r="Z72" s="87">
        <v>-22708</v>
      </c>
      <c r="AA72" s="89">
        <v>26568</v>
      </c>
      <c r="AB72" s="89"/>
      <c r="AC72" s="89">
        <v>16667</v>
      </c>
      <c r="AD72" s="89"/>
      <c r="AE72" s="89"/>
      <c r="AF72" s="87">
        <f t="shared" si="11"/>
        <v>43235</v>
      </c>
      <c r="AG72" s="89"/>
      <c r="AH72" s="89"/>
      <c r="AI72" s="89"/>
      <c r="AJ72" s="89">
        <v>137</v>
      </c>
      <c r="AK72" s="87">
        <f t="shared" si="12"/>
        <v>43372</v>
      </c>
    </row>
    <row r="73" spans="1:37" s="2" customFormat="1" ht="20.100000000000001" customHeight="1" x14ac:dyDescent="0.3">
      <c r="A73" s="11">
        <v>71</v>
      </c>
      <c r="B73" s="11" t="s">
        <v>122</v>
      </c>
      <c r="C73" s="11" t="s">
        <v>8</v>
      </c>
      <c r="D73" s="11" t="s">
        <v>123</v>
      </c>
      <c r="E73" s="11" t="s">
        <v>735</v>
      </c>
      <c r="F73" s="11" t="s">
        <v>417</v>
      </c>
      <c r="G73" s="11"/>
      <c r="H73" s="90">
        <v>24</v>
      </c>
      <c r="I73" s="86">
        <v>2</v>
      </c>
      <c r="J73" s="86">
        <f t="shared" si="10"/>
        <v>26</v>
      </c>
      <c r="K73" s="88">
        <f t="shared" si="7"/>
        <v>0.92307692307692313</v>
      </c>
      <c r="L73" s="89">
        <v>1150</v>
      </c>
      <c r="M73" s="89">
        <v>1177</v>
      </c>
      <c r="N73" s="89">
        <v>1152</v>
      </c>
      <c r="O73" s="90">
        <v>38</v>
      </c>
      <c r="P73" s="90">
        <v>40</v>
      </c>
      <c r="Q73" s="90">
        <v>38</v>
      </c>
      <c r="R73" s="11"/>
      <c r="S73" s="89">
        <v>15</v>
      </c>
      <c r="T73" s="89">
        <v>1</v>
      </c>
      <c r="U73" s="87">
        <f t="shared" si="8"/>
        <v>16</v>
      </c>
      <c r="V73" s="88">
        <f t="shared" si="9"/>
        <v>0.9375</v>
      </c>
      <c r="W73" s="11"/>
      <c r="X73" s="87">
        <v>327228</v>
      </c>
      <c r="Y73" s="87">
        <v>-126988</v>
      </c>
      <c r="Z73" s="87">
        <v>11696</v>
      </c>
      <c r="AA73" s="89">
        <v>139694</v>
      </c>
      <c r="AB73" s="89"/>
      <c r="AC73" s="89"/>
      <c r="AD73" s="89"/>
      <c r="AE73" s="89"/>
      <c r="AF73" s="87">
        <f t="shared" si="11"/>
        <v>139694</v>
      </c>
      <c r="AG73" s="89"/>
      <c r="AH73" s="89"/>
      <c r="AI73" s="89"/>
      <c r="AJ73" s="89">
        <v>116</v>
      </c>
      <c r="AK73" s="87">
        <f t="shared" si="12"/>
        <v>139810</v>
      </c>
    </row>
    <row r="74" spans="1:37" s="2" customFormat="1" ht="20.100000000000001" customHeight="1" x14ac:dyDescent="0.3">
      <c r="A74" s="11">
        <v>72</v>
      </c>
      <c r="B74" s="11" t="s">
        <v>60</v>
      </c>
      <c r="C74" s="13" t="s">
        <v>14</v>
      </c>
      <c r="D74" s="11" t="s">
        <v>61</v>
      </c>
      <c r="E74" s="11" t="s">
        <v>735</v>
      </c>
      <c r="F74" s="11" t="s">
        <v>417</v>
      </c>
      <c r="G74" s="11"/>
      <c r="H74" s="90">
        <v>3</v>
      </c>
      <c r="I74" s="86">
        <v>3</v>
      </c>
      <c r="J74" s="86">
        <f t="shared" si="10"/>
        <v>6</v>
      </c>
      <c r="K74" s="88">
        <f t="shared" si="7"/>
        <v>0.5</v>
      </c>
      <c r="L74" s="89">
        <v>926</v>
      </c>
      <c r="M74" s="89">
        <v>1567</v>
      </c>
      <c r="N74" s="89">
        <v>1246</v>
      </c>
      <c r="O74" s="90">
        <v>33</v>
      </c>
      <c r="P74" s="90">
        <v>33</v>
      </c>
      <c r="Q74" s="90">
        <v>33</v>
      </c>
      <c r="R74" s="11"/>
      <c r="S74" s="89"/>
      <c r="T74" s="89"/>
      <c r="U74" s="87">
        <f t="shared" si="8"/>
        <v>0</v>
      </c>
      <c r="V74" s="88" t="e">
        <f t="shared" si="9"/>
        <v>#DIV/0!</v>
      </c>
      <c r="W74" s="11"/>
      <c r="X74" s="87">
        <v>105422</v>
      </c>
      <c r="Y74" s="87">
        <v>-131910</v>
      </c>
      <c r="Z74" s="87">
        <v>-89737</v>
      </c>
      <c r="AA74" s="89">
        <v>51357</v>
      </c>
      <c r="AB74" s="89">
        <v>26000</v>
      </c>
      <c r="AC74" s="89">
        <v>17460</v>
      </c>
      <c r="AD74" s="89"/>
      <c r="AE74" s="89"/>
      <c r="AF74" s="87">
        <f t="shared" si="11"/>
        <v>94817</v>
      </c>
      <c r="AG74" s="89"/>
      <c r="AH74" s="89"/>
      <c r="AI74" s="89"/>
      <c r="AJ74" s="89">
        <v>51</v>
      </c>
      <c r="AK74" s="87">
        <f t="shared" si="12"/>
        <v>94868</v>
      </c>
    </row>
    <row r="75" spans="1:37" s="2" customFormat="1" ht="20.100000000000001" customHeight="1" x14ac:dyDescent="0.3">
      <c r="A75" s="11">
        <v>73</v>
      </c>
      <c r="B75" s="11" t="s">
        <v>124</v>
      </c>
      <c r="C75" s="13" t="s">
        <v>4</v>
      </c>
      <c r="D75" s="9" t="s">
        <v>125</v>
      </c>
      <c r="E75" s="11" t="s">
        <v>735</v>
      </c>
      <c r="F75" s="13" t="s">
        <v>418</v>
      </c>
      <c r="G75" s="13"/>
      <c r="H75" s="90">
        <v>5</v>
      </c>
      <c r="I75" s="86">
        <v>1</v>
      </c>
      <c r="J75" s="86">
        <f t="shared" si="10"/>
        <v>6</v>
      </c>
      <c r="K75" s="88">
        <f t="shared" si="7"/>
        <v>0.83333333333333337</v>
      </c>
      <c r="L75" s="89">
        <v>1708</v>
      </c>
      <c r="M75" s="89">
        <v>1870</v>
      </c>
      <c r="N75" s="89">
        <v>1735</v>
      </c>
      <c r="O75" s="90">
        <v>40</v>
      </c>
      <c r="P75" s="90">
        <v>40</v>
      </c>
      <c r="Q75" s="90">
        <v>40</v>
      </c>
      <c r="R75" s="11"/>
      <c r="S75" s="89">
        <f>20+98+182+114+98+10+6</f>
        <v>528</v>
      </c>
      <c r="T75" s="89">
        <v>0</v>
      </c>
      <c r="U75" s="87">
        <f t="shared" si="8"/>
        <v>528</v>
      </c>
      <c r="V75" s="88">
        <f t="shared" si="9"/>
        <v>1</v>
      </c>
      <c r="W75" s="11"/>
      <c r="X75" s="87">
        <v>982188</v>
      </c>
      <c r="Y75" s="87">
        <v>60153</v>
      </c>
      <c r="Z75" s="87">
        <v>76635</v>
      </c>
      <c r="AA75" s="89"/>
      <c r="AB75" s="89"/>
      <c r="AC75" s="89"/>
      <c r="AD75" s="89"/>
      <c r="AE75" s="89"/>
      <c r="AF75" s="89">
        <f t="shared" si="11"/>
        <v>0</v>
      </c>
      <c r="AG75" s="89"/>
      <c r="AH75" s="89"/>
      <c r="AI75" s="89"/>
      <c r="AJ75" s="89">
        <v>25657</v>
      </c>
      <c r="AK75" s="87">
        <f t="shared" si="12"/>
        <v>25657</v>
      </c>
    </row>
    <row r="76" spans="1:37" s="2" customFormat="1" ht="20.100000000000001" customHeight="1" x14ac:dyDescent="0.3">
      <c r="A76" s="11">
        <v>74</v>
      </c>
      <c r="B76" s="11" t="s">
        <v>126</v>
      </c>
      <c r="C76" s="9" t="s">
        <v>5</v>
      </c>
      <c r="D76" s="9" t="s">
        <v>127</v>
      </c>
      <c r="E76" s="11" t="s">
        <v>735</v>
      </c>
      <c r="F76" s="11" t="s">
        <v>417</v>
      </c>
      <c r="G76" s="11"/>
      <c r="H76" s="90">
        <v>15</v>
      </c>
      <c r="I76" s="86">
        <v>2</v>
      </c>
      <c r="J76" s="86">
        <f t="shared" si="10"/>
        <v>17</v>
      </c>
      <c r="K76" s="88">
        <f t="shared" si="7"/>
        <v>0.88235294117647056</v>
      </c>
      <c r="L76" s="89">
        <v>945</v>
      </c>
      <c r="M76" s="89">
        <v>1700</v>
      </c>
      <c r="N76" s="89">
        <v>1033</v>
      </c>
      <c r="O76" s="90">
        <v>32</v>
      </c>
      <c r="P76" s="90">
        <v>40</v>
      </c>
      <c r="Q76" s="90">
        <v>33</v>
      </c>
      <c r="R76" s="11"/>
      <c r="S76" s="89">
        <v>672</v>
      </c>
      <c r="T76" s="89">
        <v>5</v>
      </c>
      <c r="U76" s="87">
        <f t="shared" si="8"/>
        <v>677</v>
      </c>
      <c r="V76" s="88">
        <f t="shared" si="9"/>
        <v>0.99261447562776961</v>
      </c>
      <c r="W76" s="11"/>
      <c r="X76" s="87">
        <v>433841</v>
      </c>
      <c r="Y76" s="87">
        <v>-56434</v>
      </c>
      <c r="Z76" s="87">
        <v>-14538</v>
      </c>
      <c r="AA76" s="89">
        <v>10261</v>
      </c>
      <c r="AB76" s="89">
        <v>20769</v>
      </c>
      <c r="AC76" s="89"/>
      <c r="AD76" s="89">
        <v>11556</v>
      </c>
      <c r="AE76" s="89"/>
      <c r="AF76" s="87">
        <f t="shared" si="11"/>
        <v>42586</v>
      </c>
      <c r="AG76" s="89"/>
      <c r="AH76" s="89"/>
      <c r="AI76" s="89"/>
      <c r="AJ76" s="89">
        <v>25065</v>
      </c>
      <c r="AK76" s="87">
        <f t="shared" si="12"/>
        <v>67651</v>
      </c>
    </row>
    <row r="77" spans="1:37" s="2" customFormat="1" ht="20.100000000000001" customHeight="1" x14ac:dyDescent="0.3">
      <c r="A77" s="11">
        <v>75</v>
      </c>
      <c r="B77" s="11" t="s">
        <v>2735</v>
      </c>
      <c r="C77" s="9" t="s">
        <v>5</v>
      </c>
      <c r="D77" s="40" t="s">
        <v>2736</v>
      </c>
      <c r="E77" s="11" t="s">
        <v>2700</v>
      </c>
      <c r="F77" s="39" t="s">
        <v>777</v>
      </c>
      <c r="G77" s="39"/>
      <c r="H77" s="86">
        <v>13</v>
      </c>
      <c r="I77" s="86">
        <v>23</v>
      </c>
      <c r="J77" s="86">
        <v>36</v>
      </c>
      <c r="K77" s="88">
        <f t="shared" si="7"/>
        <v>0.3611111111111111</v>
      </c>
      <c r="L77" s="87">
        <v>3193</v>
      </c>
      <c r="M77" s="87">
        <v>2675</v>
      </c>
      <c r="N77" s="87">
        <v>2862</v>
      </c>
      <c r="O77" s="86">
        <v>40</v>
      </c>
      <c r="P77" s="86">
        <v>40</v>
      </c>
      <c r="Q77" s="86">
        <v>40</v>
      </c>
      <c r="R77" s="11"/>
      <c r="S77" s="87">
        <v>1244</v>
      </c>
      <c r="T77" s="87"/>
      <c r="U77" s="87">
        <f t="shared" si="8"/>
        <v>1244</v>
      </c>
      <c r="V77" s="88">
        <f t="shared" si="9"/>
        <v>1</v>
      </c>
      <c r="W77" s="11"/>
      <c r="X77" s="87">
        <v>2447997</v>
      </c>
      <c r="Y77" s="87">
        <v>90090</v>
      </c>
      <c r="Z77" s="87">
        <v>100123</v>
      </c>
      <c r="AA77" s="87"/>
      <c r="AB77" s="87"/>
      <c r="AC77" s="87"/>
      <c r="AD77" s="87">
        <v>36518</v>
      </c>
      <c r="AE77" s="87"/>
      <c r="AF77" s="87">
        <v>36518</v>
      </c>
      <c r="AG77" s="87"/>
      <c r="AH77" s="87"/>
      <c r="AI77" s="87"/>
      <c r="AJ77" s="87">
        <v>22164</v>
      </c>
      <c r="AK77" s="87">
        <v>58682</v>
      </c>
    </row>
    <row r="78" spans="1:37" s="2" customFormat="1" ht="20.100000000000001" customHeight="1" x14ac:dyDescent="0.3">
      <c r="A78" s="11">
        <v>76</v>
      </c>
      <c r="B78" s="11" t="s">
        <v>128</v>
      </c>
      <c r="C78" s="11" t="s">
        <v>17</v>
      </c>
      <c r="D78" s="9" t="s">
        <v>129</v>
      </c>
      <c r="E78" s="11" t="s">
        <v>464</v>
      </c>
      <c r="F78" s="11" t="s">
        <v>417</v>
      </c>
      <c r="G78" s="11"/>
      <c r="H78" s="90">
        <v>7</v>
      </c>
      <c r="I78" s="86">
        <v>2</v>
      </c>
      <c r="J78" s="86">
        <f>H78+I78</f>
        <v>9</v>
      </c>
      <c r="K78" s="88">
        <f t="shared" si="7"/>
        <v>0.77777777777777779</v>
      </c>
      <c r="L78" s="89">
        <v>1057</v>
      </c>
      <c r="M78" s="89">
        <v>1900</v>
      </c>
      <c r="N78" s="89">
        <v>1244</v>
      </c>
      <c r="O78" s="90">
        <v>34</v>
      </c>
      <c r="P78" s="90">
        <v>40</v>
      </c>
      <c r="Q78" s="90">
        <v>36</v>
      </c>
      <c r="R78" s="11"/>
      <c r="S78" s="89"/>
      <c r="T78" s="89"/>
      <c r="U78" s="87">
        <f t="shared" si="8"/>
        <v>0</v>
      </c>
      <c r="V78" s="88" t="e">
        <f t="shared" si="9"/>
        <v>#DIV/0!</v>
      </c>
      <c r="W78" s="11"/>
      <c r="X78" s="87">
        <v>245194</v>
      </c>
      <c r="Y78" s="87">
        <v>-56361</v>
      </c>
      <c r="Z78" s="87">
        <v>-13670</v>
      </c>
      <c r="AA78" s="89">
        <v>42587</v>
      </c>
      <c r="AB78" s="89"/>
      <c r="AC78" s="89"/>
      <c r="AD78" s="89"/>
      <c r="AE78" s="89"/>
      <c r="AF78" s="87">
        <f>SUM(AE78,AD78,AC78,AB78,AA78)</f>
        <v>42587</v>
      </c>
      <c r="AG78" s="89"/>
      <c r="AH78" s="89"/>
      <c r="AI78" s="89"/>
      <c r="AJ78" s="89">
        <v>104</v>
      </c>
      <c r="AK78" s="87">
        <f>SUM(AJ78,AI78,AH78,AG78,AE78,AD78,AC78,AB78,AA78)</f>
        <v>42691</v>
      </c>
    </row>
    <row r="79" spans="1:37" s="2" customFormat="1" ht="20.100000000000001" customHeight="1" x14ac:dyDescent="0.3">
      <c r="A79" s="11">
        <v>77</v>
      </c>
      <c r="B79" s="11" t="s">
        <v>2737</v>
      </c>
      <c r="C79" s="11" t="s">
        <v>10</v>
      </c>
      <c r="D79" s="40" t="s">
        <v>2738</v>
      </c>
      <c r="E79" s="11" t="s">
        <v>2700</v>
      </c>
      <c r="F79" s="28" t="s">
        <v>760</v>
      </c>
      <c r="G79" s="28"/>
      <c r="H79" s="86">
        <v>2</v>
      </c>
      <c r="I79" s="86">
        <v>8</v>
      </c>
      <c r="J79" s="86">
        <v>10</v>
      </c>
      <c r="K79" s="88">
        <f t="shared" si="7"/>
        <v>0.2</v>
      </c>
      <c r="L79" s="87">
        <v>1625</v>
      </c>
      <c r="M79" s="87">
        <v>1670</v>
      </c>
      <c r="N79" s="87">
        <v>1467</v>
      </c>
      <c r="O79" s="86">
        <v>40</v>
      </c>
      <c r="P79" s="86">
        <v>40</v>
      </c>
      <c r="Q79" s="86">
        <v>34</v>
      </c>
      <c r="R79" s="11"/>
      <c r="S79" s="87">
        <v>112</v>
      </c>
      <c r="T79" s="87">
        <v>260</v>
      </c>
      <c r="U79" s="87">
        <f t="shared" si="8"/>
        <v>372</v>
      </c>
      <c r="V79" s="88">
        <f t="shared" si="9"/>
        <v>0.30107526881720431</v>
      </c>
      <c r="W79" s="11"/>
      <c r="X79" s="87">
        <v>302660</v>
      </c>
      <c r="Y79" s="87">
        <v>-69512</v>
      </c>
      <c r="Z79" s="87">
        <v>687</v>
      </c>
      <c r="AA79" s="87">
        <v>29858</v>
      </c>
      <c r="AB79" s="87">
        <v>19125</v>
      </c>
      <c r="AC79" s="87">
        <v>56845</v>
      </c>
      <c r="AD79" s="87">
        <v>790</v>
      </c>
      <c r="AE79" s="87">
        <v>7233</v>
      </c>
      <c r="AF79" s="87">
        <v>113851</v>
      </c>
      <c r="AG79" s="87"/>
      <c r="AH79" s="87"/>
      <c r="AI79" s="87">
        <v>16844</v>
      </c>
      <c r="AJ79" s="87">
        <v>118676</v>
      </c>
      <c r="AK79" s="87">
        <v>249371</v>
      </c>
    </row>
    <row r="80" spans="1:37" s="2" customFormat="1" ht="20.100000000000001" customHeight="1" x14ac:dyDescent="0.3">
      <c r="A80" s="11">
        <v>78</v>
      </c>
      <c r="B80" s="11" t="s">
        <v>130</v>
      </c>
      <c r="C80" s="11" t="s">
        <v>57</v>
      </c>
      <c r="D80" s="9" t="s">
        <v>131</v>
      </c>
      <c r="E80" s="11" t="s">
        <v>735</v>
      </c>
      <c r="F80" s="11" t="s">
        <v>419</v>
      </c>
      <c r="G80" s="11"/>
      <c r="H80" s="90">
        <v>8</v>
      </c>
      <c r="I80" s="86">
        <v>7</v>
      </c>
      <c r="J80" s="86">
        <f>H80+I80</f>
        <v>15</v>
      </c>
      <c r="K80" s="88">
        <f t="shared" si="7"/>
        <v>0.53333333333333333</v>
      </c>
      <c r="L80" s="89">
        <v>1628</v>
      </c>
      <c r="M80" s="89">
        <v>1742</v>
      </c>
      <c r="N80" s="89">
        <v>1681</v>
      </c>
      <c r="O80" s="90">
        <v>40</v>
      </c>
      <c r="P80" s="90">
        <v>40</v>
      </c>
      <c r="Q80" s="90">
        <v>40</v>
      </c>
      <c r="R80" s="11"/>
      <c r="S80" s="89">
        <v>220</v>
      </c>
      <c r="T80" s="89">
        <v>120</v>
      </c>
      <c r="U80" s="87">
        <f t="shared" si="8"/>
        <v>340</v>
      </c>
      <c r="V80" s="88">
        <f t="shared" si="9"/>
        <v>0.6470588235294118</v>
      </c>
      <c r="W80" s="11"/>
      <c r="X80" s="87">
        <v>2712242</v>
      </c>
      <c r="Y80" s="87">
        <v>-127847</v>
      </c>
      <c r="Z80" s="87">
        <v>-5493</v>
      </c>
      <c r="AA80" s="89">
        <v>86049</v>
      </c>
      <c r="AB80" s="89">
        <v>26933</v>
      </c>
      <c r="AC80" s="89">
        <v>1710</v>
      </c>
      <c r="AD80" s="89">
        <v>4900</v>
      </c>
      <c r="AE80" s="89"/>
      <c r="AF80" s="87">
        <v>119592</v>
      </c>
      <c r="AG80" s="89"/>
      <c r="AH80" s="89"/>
      <c r="AI80" s="89"/>
      <c r="AJ80" s="89">
        <v>11556</v>
      </c>
      <c r="AK80" s="87">
        <v>131148</v>
      </c>
    </row>
    <row r="81" spans="1:37" s="2" customFormat="1" ht="20.100000000000001" customHeight="1" x14ac:dyDescent="0.3">
      <c r="A81" s="11">
        <v>79</v>
      </c>
      <c r="B81" s="11" t="s">
        <v>132</v>
      </c>
      <c r="C81" s="11" t="s">
        <v>57</v>
      </c>
      <c r="D81" s="9" t="s">
        <v>133</v>
      </c>
      <c r="E81" s="11" t="s">
        <v>735</v>
      </c>
      <c r="F81" s="11" t="s">
        <v>417</v>
      </c>
      <c r="G81" s="11"/>
      <c r="H81" s="90">
        <v>8</v>
      </c>
      <c r="I81" s="86">
        <v>3</v>
      </c>
      <c r="J81" s="86">
        <f>H81+I81</f>
        <v>11</v>
      </c>
      <c r="K81" s="88">
        <f t="shared" si="7"/>
        <v>0.72727272727272729</v>
      </c>
      <c r="L81" s="89">
        <v>1849</v>
      </c>
      <c r="M81" s="89">
        <v>1971</v>
      </c>
      <c r="N81" s="89">
        <v>1883</v>
      </c>
      <c r="O81" s="90">
        <v>40</v>
      </c>
      <c r="P81" s="90">
        <v>40</v>
      </c>
      <c r="Q81" s="90">
        <v>40</v>
      </c>
      <c r="R81" s="11"/>
      <c r="S81" s="89">
        <v>1150</v>
      </c>
      <c r="T81" s="89"/>
      <c r="U81" s="87">
        <f t="shared" si="8"/>
        <v>1150</v>
      </c>
      <c r="V81" s="88">
        <f t="shared" si="9"/>
        <v>1</v>
      </c>
      <c r="W81" s="11"/>
      <c r="X81" s="87">
        <v>1666106</v>
      </c>
      <c r="Y81" s="87">
        <v>-95794</v>
      </c>
      <c r="Z81" s="87">
        <v>28618</v>
      </c>
      <c r="AA81" s="89">
        <v>62552</v>
      </c>
      <c r="AB81" s="89">
        <v>11910</v>
      </c>
      <c r="AC81" s="89"/>
      <c r="AD81" s="89"/>
      <c r="AE81" s="89">
        <v>60000</v>
      </c>
      <c r="AF81" s="87">
        <v>134462</v>
      </c>
      <c r="AG81" s="89"/>
      <c r="AH81" s="89"/>
      <c r="AI81" s="89"/>
      <c r="AJ81" s="89">
        <v>1927</v>
      </c>
      <c r="AK81" s="87">
        <v>136389</v>
      </c>
    </row>
    <row r="82" spans="1:37" s="2" customFormat="1" ht="20.100000000000001" customHeight="1" x14ac:dyDescent="0.3">
      <c r="A82" s="11">
        <v>80</v>
      </c>
      <c r="B82" s="11" t="s">
        <v>2739</v>
      </c>
      <c r="C82" s="11" t="s">
        <v>21</v>
      </c>
      <c r="D82" s="40" t="s">
        <v>2740</v>
      </c>
      <c r="E82" s="11" t="s">
        <v>2700</v>
      </c>
      <c r="F82" s="39" t="s">
        <v>777</v>
      </c>
      <c r="G82" s="39"/>
      <c r="H82" s="86">
        <v>24</v>
      </c>
      <c r="I82" s="86">
        <v>10</v>
      </c>
      <c r="J82" s="86">
        <v>34</v>
      </c>
      <c r="K82" s="88">
        <f t="shared" si="7"/>
        <v>0.70588235294117652</v>
      </c>
      <c r="L82" s="87">
        <v>1029</v>
      </c>
      <c r="M82" s="87">
        <v>1066</v>
      </c>
      <c r="N82" s="87">
        <v>1039</v>
      </c>
      <c r="O82" s="86">
        <v>33</v>
      </c>
      <c r="P82" s="86">
        <v>34</v>
      </c>
      <c r="Q82" s="86">
        <v>33</v>
      </c>
      <c r="R82" s="11"/>
      <c r="S82" s="87">
        <v>1680</v>
      </c>
      <c r="T82" s="87"/>
      <c r="U82" s="87">
        <f t="shared" si="8"/>
        <v>1680</v>
      </c>
      <c r="V82" s="88">
        <f t="shared" si="9"/>
        <v>1</v>
      </c>
      <c r="W82" s="11"/>
      <c r="X82" s="87">
        <v>498526</v>
      </c>
      <c r="Y82" s="87">
        <v>-69494</v>
      </c>
      <c r="Z82" s="87">
        <v>-5204</v>
      </c>
      <c r="AA82" s="87">
        <v>46736</v>
      </c>
      <c r="AB82" s="87"/>
      <c r="AC82" s="87"/>
      <c r="AD82" s="87"/>
      <c r="AE82" s="87"/>
      <c r="AF82" s="87">
        <v>46736</v>
      </c>
      <c r="AG82" s="87"/>
      <c r="AH82" s="87"/>
      <c r="AI82" s="87"/>
      <c r="AJ82" s="87">
        <v>20895</v>
      </c>
      <c r="AK82" s="87">
        <v>67631</v>
      </c>
    </row>
    <row r="83" spans="1:37" s="2" customFormat="1" ht="20.100000000000001" customHeight="1" x14ac:dyDescent="0.3">
      <c r="A83" s="11">
        <v>81</v>
      </c>
      <c r="B83" s="11" t="s">
        <v>2741</v>
      </c>
      <c r="C83" s="9" t="s">
        <v>5</v>
      </c>
      <c r="D83" s="40" t="s">
        <v>2742</v>
      </c>
      <c r="E83" s="11" t="s">
        <v>2700</v>
      </c>
      <c r="F83" s="39" t="s">
        <v>777</v>
      </c>
      <c r="G83" s="39"/>
      <c r="H83" s="86">
        <v>25</v>
      </c>
      <c r="I83" s="86">
        <v>7</v>
      </c>
      <c r="J83" s="86">
        <v>32</v>
      </c>
      <c r="K83" s="88">
        <f t="shared" si="7"/>
        <v>0.78125</v>
      </c>
      <c r="L83" s="87">
        <v>3069</v>
      </c>
      <c r="M83" s="87">
        <v>3395</v>
      </c>
      <c r="N83" s="87">
        <v>3140</v>
      </c>
      <c r="O83" s="86">
        <v>38</v>
      </c>
      <c r="P83" s="86">
        <v>40</v>
      </c>
      <c r="Q83" s="86">
        <v>38</v>
      </c>
      <c r="R83" s="11"/>
      <c r="S83" s="87">
        <v>3600</v>
      </c>
      <c r="T83" s="87"/>
      <c r="U83" s="87">
        <f t="shared" si="8"/>
        <v>3600</v>
      </c>
      <c r="V83" s="88">
        <f t="shared" si="9"/>
        <v>1</v>
      </c>
      <c r="W83" s="11"/>
      <c r="X83" s="87">
        <v>621359</v>
      </c>
      <c r="Y83" s="87">
        <v>-37981</v>
      </c>
      <c r="Z83" s="87">
        <v>11419</v>
      </c>
      <c r="AA83" s="87">
        <v>46192</v>
      </c>
      <c r="AB83" s="87"/>
      <c r="AC83" s="87"/>
      <c r="AD83" s="87">
        <v>31209</v>
      </c>
      <c r="AE83" s="87"/>
      <c r="AF83" s="87">
        <v>77401</v>
      </c>
      <c r="AG83" s="87"/>
      <c r="AH83" s="87"/>
      <c r="AI83" s="87"/>
      <c r="AJ83" s="87">
        <v>5447</v>
      </c>
      <c r="AK83" s="87">
        <v>82848</v>
      </c>
    </row>
    <row r="84" spans="1:37" s="2" customFormat="1" ht="20.100000000000001" customHeight="1" x14ac:dyDescent="0.3">
      <c r="A84" s="11">
        <v>82</v>
      </c>
      <c r="B84" s="11" t="s">
        <v>134</v>
      </c>
      <c r="C84" s="9" t="s">
        <v>17</v>
      </c>
      <c r="D84" s="9" t="s">
        <v>135</v>
      </c>
      <c r="E84" s="11" t="s">
        <v>735</v>
      </c>
      <c r="F84" s="13" t="s">
        <v>431</v>
      </c>
      <c r="G84" s="13"/>
      <c r="H84" s="90">
        <v>5</v>
      </c>
      <c r="I84" s="86">
        <v>3</v>
      </c>
      <c r="J84" s="86">
        <f>H84+I84</f>
        <v>8</v>
      </c>
      <c r="K84" s="88">
        <f t="shared" si="7"/>
        <v>0.625</v>
      </c>
      <c r="L84" s="89">
        <v>1318</v>
      </c>
      <c r="M84" s="89">
        <v>1076</v>
      </c>
      <c r="N84" s="89">
        <v>1227</v>
      </c>
      <c r="O84" s="90">
        <v>40</v>
      </c>
      <c r="P84" s="90">
        <v>35</v>
      </c>
      <c r="Q84" s="90">
        <v>38</v>
      </c>
      <c r="R84" s="11"/>
      <c r="S84" s="92"/>
      <c r="T84" s="92"/>
      <c r="U84" s="87">
        <f t="shared" si="8"/>
        <v>0</v>
      </c>
      <c r="V84" s="88" t="e">
        <f t="shared" si="9"/>
        <v>#DIV/0!</v>
      </c>
      <c r="W84" s="11"/>
      <c r="X84" s="87">
        <v>197706</v>
      </c>
      <c r="Y84" s="87">
        <v>-43428</v>
      </c>
      <c r="Z84" s="87">
        <v>10210</v>
      </c>
      <c r="AA84" s="89">
        <v>57209</v>
      </c>
      <c r="AB84" s="89"/>
      <c r="AC84" s="89"/>
      <c r="AD84" s="89"/>
      <c r="AE84" s="89"/>
      <c r="AF84" s="87">
        <f>SUM(AE84,AD84,AC84,AB84,AA84)</f>
        <v>57209</v>
      </c>
      <c r="AG84" s="89"/>
      <c r="AH84" s="89"/>
      <c r="AI84" s="89"/>
      <c r="AJ84" s="89">
        <v>929</v>
      </c>
      <c r="AK84" s="87">
        <f>SUM(AJ84,AI84,AH84,AG84,AE84,AD84,AC84,AB84,AA84)</f>
        <v>58138</v>
      </c>
    </row>
    <row r="85" spans="1:37" s="2" customFormat="1" ht="20.100000000000001" customHeight="1" x14ac:dyDescent="0.3">
      <c r="A85" s="11">
        <v>83</v>
      </c>
      <c r="B85" s="11" t="s">
        <v>62</v>
      </c>
      <c r="C85" s="13" t="s">
        <v>20</v>
      </c>
      <c r="D85" s="9" t="s">
        <v>63</v>
      </c>
      <c r="E85" s="11" t="s">
        <v>735</v>
      </c>
      <c r="F85" s="13" t="s">
        <v>415</v>
      </c>
      <c r="G85" s="13"/>
      <c r="H85" s="90">
        <v>4</v>
      </c>
      <c r="I85" s="86">
        <v>3</v>
      </c>
      <c r="J85" s="86">
        <f>H85+I85</f>
        <v>7</v>
      </c>
      <c r="K85" s="88">
        <f t="shared" si="7"/>
        <v>0.5714285714285714</v>
      </c>
      <c r="L85" s="89">
        <v>1223</v>
      </c>
      <c r="M85" s="89">
        <v>1323</v>
      </c>
      <c r="N85" s="89">
        <v>1266</v>
      </c>
      <c r="O85" s="90">
        <v>40</v>
      </c>
      <c r="P85" s="90">
        <v>40</v>
      </c>
      <c r="Q85" s="90">
        <v>40</v>
      </c>
      <c r="R85" s="11"/>
      <c r="S85" s="89">
        <f>360+3686+636</f>
        <v>4682</v>
      </c>
      <c r="T85" s="89">
        <v>60</v>
      </c>
      <c r="U85" s="87">
        <f t="shared" si="8"/>
        <v>4742</v>
      </c>
      <c r="V85" s="88">
        <f t="shared" si="9"/>
        <v>0.9873471109236609</v>
      </c>
      <c r="W85" s="11"/>
      <c r="X85" s="87">
        <v>137413</v>
      </c>
      <c r="Y85" s="87">
        <v>-138862</v>
      </c>
      <c r="Z85" s="87">
        <v>3158</v>
      </c>
      <c r="AA85" s="89">
        <v>81987</v>
      </c>
      <c r="AB85" s="89"/>
      <c r="AC85" s="89">
        <v>35000</v>
      </c>
      <c r="AD85" s="89"/>
      <c r="AE85" s="89"/>
      <c r="AF85" s="87">
        <f>SUM(AE85,AD85,AC85,AB85,AA85)</f>
        <v>116987</v>
      </c>
      <c r="AG85" s="89"/>
      <c r="AH85" s="89"/>
      <c r="AI85" s="89"/>
      <c r="AJ85" s="89">
        <v>25008</v>
      </c>
      <c r="AK85" s="87">
        <f>SUM(AJ85,AI85,AH85,AG85,AE85,AD85,AC85,AB85,AA85)</f>
        <v>141995</v>
      </c>
    </row>
    <row r="86" spans="1:37" s="2" customFormat="1" ht="20.100000000000001" customHeight="1" x14ac:dyDescent="0.3">
      <c r="A86" s="11">
        <v>84</v>
      </c>
      <c r="B86" s="11" t="s">
        <v>2743</v>
      </c>
      <c r="C86" s="9" t="s">
        <v>25</v>
      </c>
      <c r="D86" s="40" t="s">
        <v>2744</v>
      </c>
      <c r="E86" s="11" t="s">
        <v>2700</v>
      </c>
      <c r="F86" s="39" t="s">
        <v>777</v>
      </c>
      <c r="G86" s="39"/>
      <c r="H86" s="86">
        <v>81</v>
      </c>
      <c r="I86" s="86">
        <v>20</v>
      </c>
      <c r="J86" s="86">
        <v>101</v>
      </c>
      <c r="K86" s="88">
        <f t="shared" si="7"/>
        <v>0.80198019801980203</v>
      </c>
      <c r="L86" s="87">
        <v>965</v>
      </c>
      <c r="M86" s="87">
        <v>1019</v>
      </c>
      <c r="N86" s="87">
        <v>976</v>
      </c>
      <c r="O86" s="86">
        <v>30</v>
      </c>
      <c r="P86" s="86">
        <v>31</v>
      </c>
      <c r="Q86" s="86">
        <v>31</v>
      </c>
      <c r="R86" s="11"/>
      <c r="S86" s="87">
        <v>2200</v>
      </c>
      <c r="T86" s="87">
        <v>200</v>
      </c>
      <c r="U86" s="87">
        <f t="shared" si="8"/>
        <v>2400</v>
      </c>
      <c r="V86" s="88">
        <f t="shared" si="9"/>
        <v>0.91666666666666663</v>
      </c>
      <c r="W86" s="11"/>
      <c r="X86" s="87">
        <v>1364133</v>
      </c>
      <c r="Y86" s="87">
        <v>15107</v>
      </c>
      <c r="Z86" s="87">
        <v>23584</v>
      </c>
      <c r="AA86" s="87"/>
      <c r="AB86" s="87">
        <v>4200</v>
      </c>
      <c r="AC86" s="87"/>
      <c r="AD86" s="87"/>
      <c r="AE86" s="87">
        <v>7700</v>
      </c>
      <c r="AF86" s="87">
        <v>11900</v>
      </c>
      <c r="AG86" s="87"/>
      <c r="AH86" s="87"/>
      <c r="AI86" s="87"/>
      <c r="AJ86" s="87">
        <v>6243</v>
      </c>
      <c r="AK86" s="87">
        <v>18143</v>
      </c>
    </row>
    <row r="87" spans="1:37" s="2" customFormat="1" ht="20.100000000000001" customHeight="1" x14ac:dyDescent="0.3">
      <c r="A87" s="11">
        <v>85</v>
      </c>
      <c r="B87" s="9" t="s">
        <v>185</v>
      </c>
      <c r="C87" s="9" t="s">
        <v>184</v>
      </c>
      <c r="D87" s="9" t="s">
        <v>186</v>
      </c>
      <c r="E87" s="11" t="s">
        <v>464</v>
      </c>
      <c r="F87" s="11" t="s">
        <v>417</v>
      </c>
      <c r="G87" s="11"/>
      <c r="H87" s="90">
        <v>14</v>
      </c>
      <c r="I87" s="86">
        <v>3</v>
      </c>
      <c r="J87" s="86">
        <f>H87+I87</f>
        <v>17</v>
      </c>
      <c r="K87" s="88">
        <f t="shared" si="7"/>
        <v>0.82352941176470584</v>
      </c>
      <c r="L87" s="89">
        <v>918</v>
      </c>
      <c r="M87" s="89">
        <v>856</v>
      </c>
      <c r="N87" s="89">
        <v>907</v>
      </c>
      <c r="O87" s="90">
        <v>32</v>
      </c>
      <c r="P87" s="90">
        <v>24</v>
      </c>
      <c r="Q87" s="90">
        <v>30</v>
      </c>
      <c r="R87" s="11"/>
      <c r="S87" s="92">
        <v>1260</v>
      </c>
      <c r="T87" s="92">
        <v>180</v>
      </c>
      <c r="U87" s="87">
        <f t="shared" si="8"/>
        <v>1440</v>
      </c>
      <c r="V87" s="88">
        <f t="shared" si="9"/>
        <v>0.875</v>
      </c>
      <c r="W87" s="11"/>
      <c r="X87" s="87">
        <v>339148</v>
      </c>
      <c r="Y87" s="87">
        <v>-73617</v>
      </c>
      <c r="Z87" s="87">
        <v>21662</v>
      </c>
      <c r="AA87" s="89">
        <v>71184</v>
      </c>
      <c r="AB87" s="89">
        <v>16498</v>
      </c>
      <c r="AC87" s="89">
        <v>7700</v>
      </c>
      <c r="AD87" s="89">
        <v>2983</v>
      </c>
      <c r="AE87" s="89"/>
      <c r="AF87" s="87">
        <f>SUM(AE87,AD87,AC87,AB87,AA87)</f>
        <v>98365</v>
      </c>
      <c r="AG87" s="89"/>
      <c r="AH87" s="89"/>
      <c r="AI87" s="89"/>
      <c r="AJ87" s="89">
        <v>890</v>
      </c>
      <c r="AK87" s="87">
        <f>SUM(AJ87,AI87,AH87,AG87,AE87,AD87,AC87,AB87,AA87)</f>
        <v>99255</v>
      </c>
    </row>
    <row r="88" spans="1:37" s="2" customFormat="1" ht="20.100000000000001" customHeight="1" x14ac:dyDescent="0.3">
      <c r="A88" s="11">
        <v>86</v>
      </c>
      <c r="B88" s="11" t="s">
        <v>188</v>
      </c>
      <c r="C88" s="11" t="s">
        <v>187</v>
      </c>
      <c r="D88" s="11" t="s">
        <v>189</v>
      </c>
      <c r="E88" s="11" t="s">
        <v>464</v>
      </c>
      <c r="F88" s="13" t="s">
        <v>415</v>
      </c>
      <c r="G88" s="13"/>
      <c r="H88" s="90">
        <v>4</v>
      </c>
      <c r="I88" s="86">
        <v>8</v>
      </c>
      <c r="J88" s="86">
        <f>H88+I88</f>
        <v>12</v>
      </c>
      <c r="K88" s="88">
        <f t="shared" si="7"/>
        <v>0.33333333333333331</v>
      </c>
      <c r="L88" s="89">
        <v>1312</v>
      </c>
      <c r="M88" s="89">
        <v>1538</v>
      </c>
      <c r="N88" s="89">
        <v>1462</v>
      </c>
      <c r="O88" s="90">
        <v>35</v>
      </c>
      <c r="P88" s="90">
        <v>40</v>
      </c>
      <c r="Q88" s="90">
        <v>38</v>
      </c>
      <c r="R88" s="11"/>
      <c r="S88" s="89">
        <f>600+600+960</f>
        <v>2160</v>
      </c>
      <c r="T88" s="89">
        <v>1000</v>
      </c>
      <c r="U88" s="87">
        <f t="shared" si="8"/>
        <v>3160</v>
      </c>
      <c r="V88" s="88">
        <f t="shared" si="9"/>
        <v>0.68354430379746833</v>
      </c>
      <c r="W88" s="11"/>
      <c r="X88" s="87">
        <v>462121</v>
      </c>
      <c r="Y88" s="87">
        <v>-19626</v>
      </c>
      <c r="Z88" s="87">
        <v>56958</v>
      </c>
      <c r="AA88" s="89">
        <v>60975</v>
      </c>
      <c r="AB88" s="89">
        <v>32179</v>
      </c>
      <c r="AC88" s="89"/>
      <c r="AD88" s="89"/>
      <c r="AE88" s="89"/>
      <c r="AF88" s="87">
        <f>SUM(AE88,AD88,AC88,AB88,AA88)</f>
        <v>93154</v>
      </c>
      <c r="AG88" s="89"/>
      <c r="AH88" s="89"/>
      <c r="AI88" s="89"/>
      <c r="AJ88" s="89">
        <v>2598</v>
      </c>
      <c r="AK88" s="87">
        <f>SUM(AJ88,AI88,AH88,AG88,AE88,AD88,AC88,AB88,AA88)</f>
        <v>95752</v>
      </c>
    </row>
    <row r="89" spans="1:37" s="2" customFormat="1" ht="20.100000000000001" customHeight="1" x14ac:dyDescent="0.3">
      <c r="A89" s="11">
        <v>87</v>
      </c>
      <c r="B89" s="9" t="s">
        <v>433</v>
      </c>
      <c r="C89" s="9" t="s">
        <v>432</v>
      </c>
      <c r="D89" s="9" t="s">
        <v>434</v>
      </c>
      <c r="E89" s="11" t="s">
        <v>464</v>
      </c>
      <c r="F89" s="13" t="s">
        <v>426</v>
      </c>
      <c r="G89" s="13"/>
      <c r="H89" s="86">
        <v>2</v>
      </c>
      <c r="I89" s="86">
        <v>2</v>
      </c>
      <c r="J89" s="86">
        <f>H89+I89</f>
        <v>4</v>
      </c>
      <c r="K89" s="88">
        <f t="shared" si="7"/>
        <v>0.5</v>
      </c>
      <c r="L89" s="89">
        <v>1300</v>
      </c>
      <c r="M89" s="89">
        <v>985</v>
      </c>
      <c r="N89" s="89">
        <v>1143</v>
      </c>
      <c r="O89" s="90">
        <v>40</v>
      </c>
      <c r="P89" s="90">
        <v>32</v>
      </c>
      <c r="Q89" s="90">
        <v>36</v>
      </c>
      <c r="R89" s="11"/>
      <c r="S89" s="89">
        <v>770</v>
      </c>
      <c r="T89" s="89">
        <v>2140</v>
      </c>
      <c r="U89" s="87">
        <f t="shared" si="8"/>
        <v>2910</v>
      </c>
      <c r="V89" s="88">
        <f t="shared" si="9"/>
        <v>0.26460481099656358</v>
      </c>
      <c r="W89" s="11"/>
      <c r="X89" s="87">
        <v>29811</v>
      </c>
      <c r="Y89" s="87">
        <v>-80512</v>
      </c>
      <c r="Z89" s="87">
        <v>-19979</v>
      </c>
      <c r="AA89" s="89">
        <v>26324</v>
      </c>
      <c r="AB89" s="89"/>
      <c r="AC89" s="89">
        <v>34200</v>
      </c>
      <c r="AD89" s="89"/>
      <c r="AE89" s="89"/>
      <c r="AF89" s="87">
        <f>SUM(AE89,AD89,AC89,AB89,AA89)</f>
        <v>60524</v>
      </c>
      <c r="AG89" s="89"/>
      <c r="AH89" s="89"/>
      <c r="AI89" s="89"/>
      <c r="AJ89" s="89"/>
      <c r="AK89" s="87">
        <f>SUM(AJ89,AI89,AH89,AG89,AE89,AD89,AC89,AB89,AA89)</f>
        <v>60524</v>
      </c>
    </row>
    <row r="90" spans="1:37" s="2" customFormat="1" ht="20.100000000000001" customHeight="1" x14ac:dyDescent="0.3">
      <c r="A90" s="11">
        <v>88</v>
      </c>
      <c r="B90" s="9" t="s">
        <v>2766</v>
      </c>
      <c r="C90" s="9" t="s">
        <v>790</v>
      </c>
      <c r="D90" s="40" t="s">
        <v>2757</v>
      </c>
      <c r="E90" s="11" t="s">
        <v>2700</v>
      </c>
      <c r="F90" s="39" t="s">
        <v>777</v>
      </c>
      <c r="G90" s="39"/>
      <c r="H90" s="86">
        <v>6</v>
      </c>
      <c r="I90" s="86">
        <v>6</v>
      </c>
      <c r="J90" s="86">
        <v>12</v>
      </c>
      <c r="K90" s="88">
        <f t="shared" si="7"/>
        <v>0.5</v>
      </c>
      <c r="L90" s="87">
        <v>1088</v>
      </c>
      <c r="M90" s="87">
        <v>1172</v>
      </c>
      <c r="N90" s="87">
        <v>1130</v>
      </c>
      <c r="O90" s="86">
        <v>40</v>
      </c>
      <c r="P90" s="86">
        <v>37</v>
      </c>
      <c r="Q90" s="86">
        <v>39</v>
      </c>
      <c r="R90" s="11"/>
      <c r="S90" s="87">
        <v>620</v>
      </c>
      <c r="T90" s="87">
        <v>17410</v>
      </c>
      <c r="U90" s="87">
        <f t="shared" si="8"/>
        <v>18030</v>
      </c>
      <c r="V90" s="88">
        <f t="shared" si="9"/>
        <v>3.4387132556849692E-2</v>
      </c>
      <c r="W90" s="11"/>
      <c r="X90" s="87">
        <v>213285</v>
      </c>
      <c r="Y90" s="87">
        <v>-292874</v>
      </c>
      <c r="Z90" s="87">
        <v>544</v>
      </c>
      <c r="AA90" s="87">
        <v>80794</v>
      </c>
      <c r="AB90" s="87">
        <v>21750</v>
      </c>
      <c r="AC90" s="87">
        <v>46000</v>
      </c>
      <c r="AD90" s="87"/>
      <c r="AE90" s="87">
        <v>138915</v>
      </c>
      <c r="AF90" s="87">
        <v>287459</v>
      </c>
      <c r="AG90" s="87">
        <v>10000</v>
      </c>
      <c r="AH90" s="87"/>
      <c r="AI90" s="87"/>
      <c r="AJ90" s="87">
        <v>12</v>
      </c>
      <c r="AK90" s="87">
        <v>297471</v>
      </c>
    </row>
    <row r="91" spans="1:37" s="2" customFormat="1" ht="20.100000000000001" customHeight="1" x14ac:dyDescent="0.3">
      <c r="A91" s="11">
        <v>89</v>
      </c>
      <c r="B91" s="9" t="s">
        <v>190</v>
      </c>
      <c r="C91" s="9" t="s">
        <v>184</v>
      </c>
      <c r="D91" s="9" t="s">
        <v>191</v>
      </c>
      <c r="E91" s="11" t="s">
        <v>2698</v>
      </c>
      <c r="F91" s="11" t="s">
        <v>417</v>
      </c>
      <c r="G91" s="11"/>
      <c r="H91" s="90">
        <v>4</v>
      </c>
      <c r="I91" s="86">
        <v>3</v>
      </c>
      <c r="J91" s="86">
        <f t="shared" ref="J91:J98" si="13">H91+I91</f>
        <v>7</v>
      </c>
      <c r="K91" s="88">
        <f t="shared" si="7"/>
        <v>0.5714285714285714</v>
      </c>
      <c r="L91" s="89">
        <v>816</v>
      </c>
      <c r="M91" s="89">
        <v>1593</v>
      </c>
      <c r="N91" s="89">
        <v>1149</v>
      </c>
      <c r="O91" s="90">
        <v>34</v>
      </c>
      <c r="P91" s="90">
        <v>40</v>
      </c>
      <c r="Q91" s="90">
        <v>37</v>
      </c>
      <c r="R91" s="11"/>
      <c r="S91" s="89">
        <v>2173</v>
      </c>
      <c r="T91" s="89">
        <v>1741</v>
      </c>
      <c r="U91" s="87">
        <f t="shared" si="8"/>
        <v>3914</v>
      </c>
      <c r="V91" s="88">
        <f t="shared" si="9"/>
        <v>0.55518650996423091</v>
      </c>
      <c r="W91" s="11"/>
      <c r="X91" s="87">
        <v>346886</v>
      </c>
      <c r="Y91" s="87">
        <v>-61886</v>
      </c>
      <c r="Z91" s="87">
        <v>481</v>
      </c>
      <c r="AA91" s="89">
        <v>47373</v>
      </c>
      <c r="AB91" s="89">
        <v>18000</v>
      </c>
      <c r="AC91" s="89"/>
      <c r="AD91" s="89"/>
      <c r="AE91" s="89">
        <v>1500</v>
      </c>
      <c r="AF91" s="87">
        <f t="shared" ref="AF91:AF98" si="14">SUM(AE91,AD91,AC91,AB91,AA91)</f>
        <v>66873</v>
      </c>
      <c r="AG91" s="89"/>
      <c r="AH91" s="89"/>
      <c r="AI91" s="89"/>
      <c r="AJ91" s="89">
        <v>111</v>
      </c>
      <c r="AK91" s="87">
        <f t="shared" ref="AK91:AK98" si="15">SUM(AJ91,AI91,AH91,AG91,AE91,AD91,AC91,AB91,AA91)</f>
        <v>66984</v>
      </c>
    </row>
    <row r="92" spans="1:37" s="2" customFormat="1" ht="20.100000000000001" customHeight="1" x14ac:dyDescent="0.3">
      <c r="A92" s="11">
        <v>90</v>
      </c>
      <c r="B92" s="9" t="s">
        <v>192</v>
      </c>
      <c r="C92" s="9" t="s">
        <v>184</v>
      </c>
      <c r="D92" s="9" t="s">
        <v>193</v>
      </c>
      <c r="E92" s="11" t="s">
        <v>2698</v>
      </c>
      <c r="F92" s="13" t="s">
        <v>416</v>
      </c>
      <c r="G92" s="13"/>
      <c r="H92" s="90">
        <v>4</v>
      </c>
      <c r="I92" s="86">
        <v>7</v>
      </c>
      <c r="J92" s="86">
        <f t="shared" si="13"/>
        <v>11</v>
      </c>
      <c r="K92" s="88">
        <f t="shared" si="7"/>
        <v>0.36363636363636365</v>
      </c>
      <c r="L92" s="89">
        <v>1275</v>
      </c>
      <c r="M92" s="89">
        <v>1500</v>
      </c>
      <c r="N92" s="89">
        <v>1418</v>
      </c>
      <c r="O92" s="90">
        <v>40</v>
      </c>
      <c r="P92" s="90">
        <v>40</v>
      </c>
      <c r="Q92" s="90">
        <v>40</v>
      </c>
      <c r="R92" s="11"/>
      <c r="S92" s="89">
        <v>2498</v>
      </c>
      <c r="T92" s="89">
        <v>18364</v>
      </c>
      <c r="U92" s="87">
        <f t="shared" si="8"/>
        <v>20862</v>
      </c>
      <c r="V92" s="88">
        <f t="shared" si="9"/>
        <v>0.11973923880740102</v>
      </c>
      <c r="W92" s="11"/>
      <c r="X92" s="87">
        <v>353788</v>
      </c>
      <c r="Y92" s="87">
        <v>-109321</v>
      </c>
      <c r="Z92" s="87">
        <v>6022</v>
      </c>
      <c r="AA92" s="89">
        <v>70525</v>
      </c>
      <c r="AB92" s="89">
        <v>7000</v>
      </c>
      <c r="AC92" s="89">
        <v>21000</v>
      </c>
      <c r="AD92" s="89"/>
      <c r="AE92" s="89"/>
      <c r="AF92" s="87">
        <f t="shared" si="14"/>
        <v>98525</v>
      </c>
      <c r="AG92" s="89">
        <v>12000</v>
      </c>
      <c r="AH92" s="89"/>
      <c r="AI92" s="89">
        <v>4020</v>
      </c>
      <c r="AJ92" s="89">
        <v>797</v>
      </c>
      <c r="AK92" s="87">
        <f t="shared" si="15"/>
        <v>115342</v>
      </c>
    </row>
    <row r="93" spans="1:37" s="2" customFormat="1" ht="20.100000000000001" customHeight="1" x14ac:dyDescent="0.3">
      <c r="A93" s="11">
        <v>91</v>
      </c>
      <c r="B93" s="9" t="s">
        <v>436</v>
      </c>
      <c r="C93" s="9" t="s">
        <v>435</v>
      </c>
      <c r="D93" s="9" t="s">
        <v>437</v>
      </c>
      <c r="E93" s="11" t="s">
        <v>2698</v>
      </c>
      <c r="F93" s="11" t="s">
        <v>438</v>
      </c>
      <c r="G93" s="11"/>
      <c r="H93" s="86">
        <v>2</v>
      </c>
      <c r="I93" s="86">
        <v>3</v>
      </c>
      <c r="J93" s="86">
        <f t="shared" si="13"/>
        <v>5</v>
      </c>
      <c r="K93" s="88">
        <f t="shared" si="7"/>
        <v>0.4</v>
      </c>
      <c r="L93" s="89">
        <v>1460</v>
      </c>
      <c r="M93" s="89">
        <v>420</v>
      </c>
      <c r="N93" s="89">
        <v>836</v>
      </c>
      <c r="O93" s="90">
        <v>28</v>
      </c>
      <c r="P93" s="90">
        <v>15</v>
      </c>
      <c r="Q93" s="90">
        <v>20</v>
      </c>
      <c r="R93" s="11"/>
      <c r="S93" s="87">
        <v>252</v>
      </c>
      <c r="T93" s="89"/>
      <c r="U93" s="87">
        <f t="shared" si="8"/>
        <v>252</v>
      </c>
      <c r="V93" s="88">
        <f t="shared" si="9"/>
        <v>1</v>
      </c>
      <c r="W93" s="11"/>
      <c r="X93" s="87">
        <v>73598</v>
      </c>
      <c r="Y93" s="87">
        <v>-88642</v>
      </c>
      <c r="Z93" s="87">
        <v>4807</v>
      </c>
      <c r="AA93" s="89">
        <v>34626</v>
      </c>
      <c r="AB93" s="89">
        <v>14000</v>
      </c>
      <c r="AC93" s="89">
        <v>33200</v>
      </c>
      <c r="AD93" s="89"/>
      <c r="AE93" s="89">
        <v>18500</v>
      </c>
      <c r="AF93" s="87">
        <f t="shared" si="14"/>
        <v>100326</v>
      </c>
      <c r="AG93" s="89"/>
      <c r="AH93" s="89"/>
      <c r="AI93" s="89"/>
      <c r="AJ93" s="89">
        <v>1425</v>
      </c>
      <c r="AK93" s="87">
        <f t="shared" si="15"/>
        <v>101751</v>
      </c>
    </row>
    <row r="94" spans="1:37" s="2" customFormat="1" ht="20.100000000000001" customHeight="1" x14ac:dyDescent="0.3">
      <c r="A94" s="11">
        <v>92</v>
      </c>
      <c r="B94" s="9" t="s">
        <v>136</v>
      </c>
      <c r="C94" s="9" t="s">
        <v>184</v>
      </c>
      <c r="D94" s="9" t="s">
        <v>195</v>
      </c>
      <c r="E94" s="11" t="s">
        <v>2698</v>
      </c>
      <c r="F94" s="11" t="s">
        <v>417</v>
      </c>
      <c r="G94" s="11"/>
      <c r="H94" s="86">
        <v>17</v>
      </c>
      <c r="I94" s="86">
        <v>4</v>
      </c>
      <c r="J94" s="86">
        <f t="shared" si="13"/>
        <v>21</v>
      </c>
      <c r="K94" s="88">
        <f t="shared" si="7"/>
        <v>0.80952380952380953</v>
      </c>
      <c r="L94" s="89">
        <v>1203</v>
      </c>
      <c r="M94" s="89">
        <v>1566</v>
      </c>
      <c r="N94" s="89">
        <v>1272</v>
      </c>
      <c r="O94" s="90">
        <v>40</v>
      </c>
      <c r="P94" s="90">
        <v>42</v>
      </c>
      <c r="Q94" s="90">
        <v>41</v>
      </c>
      <c r="R94" s="11"/>
      <c r="S94" s="97">
        <v>16</v>
      </c>
      <c r="T94" s="92"/>
      <c r="U94" s="87">
        <f t="shared" si="8"/>
        <v>16</v>
      </c>
      <c r="V94" s="88">
        <f t="shared" si="9"/>
        <v>1</v>
      </c>
      <c r="W94" s="11"/>
      <c r="X94" s="87">
        <v>538554</v>
      </c>
      <c r="Y94" s="87">
        <v>132138</v>
      </c>
      <c r="Z94" s="87">
        <v>-23320</v>
      </c>
      <c r="AA94" s="89">
        <v>92446</v>
      </c>
      <c r="AB94" s="89"/>
      <c r="AC94" s="89">
        <v>9000</v>
      </c>
      <c r="AD94" s="89">
        <v>6970</v>
      </c>
      <c r="AE94" s="89"/>
      <c r="AF94" s="87">
        <f t="shared" si="14"/>
        <v>108416</v>
      </c>
      <c r="AG94" s="89"/>
      <c r="AH94" s="89"/>
      <c r="AI94" s="89"/>
      <c r="AJ94" s="89">
        <v>4041</v>
      </c>
      <c r="AK94" s="87">
        <f t="shared" si="15"/>
        <v>112457</v>
      </c>
    </row>
    <row r="95" spans="1:37" s="2" customFormat="1" ht="20.100000000000001" customHeight="1" x14ac:dyDescent="0.3">
      <c r="A95" s="11">
        <v>93</v>
      </c>
      <c r="B95" s="9" t="s">
        <v>64</v>
      </c>
      <c r="C95" s="9" t="s">
        <v>187</v>
      </c>
      <c r="D95" s="9" t="s">
        <v>196</v>
      </c>
      <c r="E95" s="11" t="s">
        <v>2698</v>
      </c>
      <c r="F95" s="11" t="s">
        <v>417</v>
      </c>
      <c r="G95" s="11"/>
      <c r="H95" s="90">
        <v>8</v>
      </c>
      <c r="I95" s="86">
        <v>3</v>
      </c>
      <c r="J95" s="86">
        <f t="shared" si="13"/>
        <v>11</v>
      </c>
      <c r="K95" s="88">
        <f t="shared" si="7"/>
        <v>0.72727272727272729</v>
      </c>
      <c r="L95" s="89">
        <v>1088</v>
      </c>
      <c r="M95" s="89">
        <v>1559</v>
      </c>
      <c r="N95" s="89">
        <v>1216</v>
      </c>
      <c r="O95" s="90">
        <v>40</v>
      </c>
      <c r="P95" s="90">
        <v>40</v>
      </c>
      <c r="Q95" s="90">
        <v>40</v>
      </c>
      <c r="R95" s="11"/>
      <c r="S95" s="89">
        <f>50+50</f>
        <v>100</v>
      </c>
      <c r="T95" s="89"/>
      <c r="U95" s="87">
        <f t="shared" si="8"/>
        <v>100</v>
      </c>
      <c r="V95" s="88">
        <f t="shared" si="9"/>
        <v>1</v>
      </c>
      <c r="W95" s="11"/>
      <c r="X95" s="87">
        <v>250362</v>
      </c>
      <c r="Y95" s="87">
        <v>-130983</v>
      </c>
      <c r="Z95" s="87">
        <v>10268</v>
      </c>
      <c r="AA95" s="89">
        <v>111211</v>
      </c>
      <c r="AB95" s="89">
        <v>44700</v>
      </c>
      <c r="AC95" s="89"/>
      <c r="AD95" s="89"/>
      <c r="AE95" s="89"/>
      <c r="AF95" s="87">
        <f t="shared" si="14"/>
        <v>155911</v>
      </c>
      <c r="AG95" s="89"/>
      <c r="AH95" s="89"/>
      <c r="AI95" s="89"/>
      <c r="AJ95" s="89">
        <v>224</v>
      </c>
      <c r="AK95" s="87">
        <f t="shared" si="15"/>
        <v>156135</v>
      </c>
    </row>
    <row r="96" spans="1:37" s="2" customFormat="1" ht="20.100000000000001" customHeight="1" x14ac:dyDescent="0.3">
      <c r="A96" s="11">
        <v>94</v>
      </c>
      <c r="B96" s="9" t="s">
        <v>65</v>
      </c>
      <c r="C96" s="21" t="s">
        <v>28</v>
      </c>
      <c r="D96" s="9" t="s">
        <v>197</v>
      </c>
      <c r="E96" s="11" t="s">
        <v>2698</v>
      </c>
      <c r="F96" s="13" t="s">
        <v>415</v>
      </c>
      <c r="G96" s="13"/>
      <c r="H96" s="90">
        <v>5</v>
      </c>
      <c r="I96" s="86">
        <v>5</v>
      </c>
      <c r="J96" s="86">
        <f t="shared" si="13"/>
        <v>10</v>
      </c>
      <c r="K96" s="88">
        <f t="shared" si="7"/>
        <v>0.5</v>
      </c>
      <c r="L96" s="89">
        <v>1088</v>
      </c>
      <c r="M96" s="89">
        <v>1353</v>
      </c>
      <c r="N96" s="89">
        <v>1220</v>
      </c>
      <c r="O96" s="90">
        <v>40</v>
      </c>
      <c r="P96" s="90">
        <v>40</v>
      </c>
      <c r="Q96" s="90">
        <v>40</v>
      </c>
      <c r="R96" s="11"/>
      <c r="S96" s="89">
        <v>1020</v>
      </c>
      <c r="T96" s="89">
        <v>410</v>
      </c>
      <c r="U96" s="87">
        <f t="shared" si="8"/>
        <v>1430</v>
      </c>
      <c r="V96" s="88">
        <f t="shared" si="9"/>
        <v>0.71328671328671334</v>
      </c>
      <c r="W96" s="11"/>
      <c r="X96" s="87">
        <v>424273</v>
      </c>
      <c r="Y96" s="87">
        <v>-198161</v>
      </c>
      <c r="Z96" s="87">
        <v>8057</v>
      </c>
      <c r="AA96" s="89">
        <v>83915</v>
      </c>
      <c r="AB96" s="89">
        <v>11200</v>
      </c>
      <c r="AC96" s="89">
        <v>97380</v>
      </c>
      <c r="AD96" s="89"/>
      <c r="AE96" s="89"/>
      <c r="AF96" s="87">
        <f t="shared" si="14"/>
        <v>192495</v>
      </c>
      <c r="AG96" s="89">
        <v>20000</v>
      </c>
      <c r="AH96" s="89"/>
      <c r="AI96" s="89"/>
      <c r="AJ96" s="89">
        <v>344</v>
      </c>
      <c r="AK96" s="87">
        <f t="shared" si="15"/>
        <v>212839</v>
      </c>
    </row>
    <row r="97" spans="1:37" s="2" customFormat="1" ht="20.100000000000001" customHeight="1" x14ac:dyDescent="0.3">
      <c r="A97" s="11">
        <v>95</v>
      </c>
      <c r="B97" s="9" t="s">
        <v>137</v>
      </c>
      <c r="C97" s="13" t="s">
        <v>20</v>
      </c>
      <c r="D97" s="9" t="s">
        <v>198</v>
      </c>
      <c r="E97" s="11" t="s">
        <v>2698</v>
      </c>
      <c r="F97" s="11" t="s">
        <v>417</v>
      </c>
      <c r="G97" s="11"/>
      <c r="H97" s="90">
        <v>7</v>
      </c>
      <c r="I97" s="86">
        <v>1</v>
      </c>
      <c r="J97" s="86">
        <f t="shared" si="13"/>
        <v>8</v>
      </c>
      <c r="K97" s="88">
        <f t="shared" si="7"/>
        <v>0.875</v>
      </c>
      <c r="L97" s="89">
        <v>1168</v>
      </c>
      <c r="M97" s="89">
        <v>1300</v>
      </c>
      <c r="N97" s="89">
        <v>1185</v>
      </c>
      <c r="O97" s="90">
        <v>40</v>
      </c>
      <c r="P97" s="90">
        <v>40</v>
      </c>
      <c r="Q97" s="90">
        <v>40</v>
      </c>
      <c r="R97" s="11"/>
      <c r="S97" s="89">
        <v>1282</v>
      </c>
      <c r="T97" s="89"/>
      <c r="U97" s="87">
        <f t="shared" si="8"/>
        <v>1282</v>
      </c>
      <c r="V97" s="88">
        <f t="shared" si="9"/>
        <v>1</v>
      </c>
      <c r="W97" s="11"/>
      <c r="X97" s="87">
        <v>188735</v>
      </c>
      <c r="Y97" s="87">
        <v>-199472</v>
      </c>
      <c r="Z97" s="87">
        <v>-93987</v>
      </c>
      <c r="AA97" s="89">
        <v>72907</v>
      </c>
      <c r="AB97" s="89"/>
      <c r="AC97" s="89">
        <v>30000</v>
      </c>
      <c r="AD97" s="89"/>
      <c r="AE97" s="89">
        <v>6400</v>
      </c>
      <c r="AF97" s="87">
        <f t="shared" si="14"/>
        <v>109307</v>
      </c>
      <c r="AG97" s="89"/>
      <c r="AH97" s="89"/>
      <c r="AI97" s="89"/>
      <c r="AJ97" s="89">
        <v>47</v>
      </c>
      <c r="AK97" s="87">
        <f t="shared" si="15"/>
        <v>109354</v>
      </c>
    </row>
    <row r="98" spans="1:37" s="2" customFormat="1" ht="20.100000000000001" customHeight="1" x14ac:dyDescent="0.3">
      <c r="A98" s="11">
        <v>96</v>
      </c>
      <c r="B98" s="9" t="s">
        <v>66</v>
      </c>
      <c r="C98" s="9" t="s">
        <v>199</v>
      </c>
      <c r="D98" s="9" t="s">
        <v>200</v>
      </c>
      <c r="E98" s="11" t="s">
        <v>2698</v>
      </c>
      <c r="F98" s="9" t="s">
        <v>417</v>
      </c>
      <c r="G98" s="9"/>
      <c r="H98" s="90">
        <v>30</v>
      </c>
      <c r="I98" s="86">
        <v>16</v>
      </c>
      <c r="J98" s="86">
        <f t="shared" si="13"/>
        <v>46</v>
      </c>
      <c r="K98" s="88">
        <f t="shared" si="7"/>
        <v>0.65217391304347827</v>
      </c>
      <c r="L98" s="89">
        <v>1011</v>
      </c>
      <c r="M98" s="89">
        <v>1817</v>
      </c>
      <c r="N98" s="89">
        <v>1274</v>
      </c>
      <c r="O98" s="90">
        <v>28</v>
      </c>
      <c r="P98" s="90">
        <v>40</v>
      </c>
      <c r="Q98" s="90">
        <v>32</v>
      </c>
      <c r="R98" s="11"/>
      <c r="S98" s="89"/>
      <c r="T98" s="89"/>
      <c r="U98" s="87">
        <f t="shared" si="8"/>
        <v>0</v>
      </c>
      <c r="V98" s="88" t="e">
        <f t="shared" si="9"/>
        <v>#DIV/0!</v>
      </c>
      <c r="W98" s="11"/>
      <c r="X98" s="87">
        <v>1088585</v>
      </c>
      <c r="Y98" s="87">
        <v>-180699</v>
      </c>
      <c r="Z98" s="87">
        <v>-33277</v>
      </c>
      <c r="AA98" s="89"/>
      <c r="AB98" s="89"/>
      <c r="AC98" s="89"/>
      <c r="AD98" s="89">
        <v>39522</v>
      </c>
      <c r="AE98" s="89">
        <v>92781</v>
      </c>
      <c r="AF98" s="89">
        <f t="shared" si="14"/>
        <v>132303</v>
      </c>
      <c r="AG98" s="89"/>
      <c r="AH98" s="89"/>
      <c r="AI98" s="89"/>
      <c r="AJ98" s="89">
        <v>47653</v>
      </c>
      <c r="AK98" s="87">
        <f t="shared" si="15"/>
        <v>179956</v>
      </c>
    </row>
    <row r="99" spans="1:37" s="2" customFormat="1" ht="20.100000000000001" customHeight="1" x14ac:dyDescent="0.3">
      <c r="A99" s="11">
        <v>97</v>
      </c>
      <c r="B99" s="9" t="s">
        <v>2745</v>
      </c>
      <c r="C99" s="9" t="s">
        <v>199</v>
      </c>
      <c r="D99" s="40" t="s">
        <v>2758</v>
      </c>
      <c r="E99" s="11" t="s">
        <v>2699</v>
      </c>
      <c r="F99" s="28" t="s">
        <v>760</v>
      </c>
      <c r="G99" s="28"/>
      <c r="H99" s="86">
        <v>24</v>
      </c>
      <c r="I99" s="86">
        <v>127</v>
      </c>
      <c r="J99" s="86">
        <v>151</v>
      </c>
      <c r="K99" s="88">
        <f t="shared" si="7"/>
        <v>0.15894039735099338</v>
      </c>
      <c r="L99" s="87">
        <v>1787</v>
      </c>
      <c r="M99" s="87">
        <v>3933</v>
      </c>
      <c r="N99" s="87">
        <v>3656</v>
      </c>
      <c r="O99" s="86">
        <v>40</v>
      </c>
      <c r="P99" s="86">
        <v>40</v>
      </c>
      <c r="Q99" s="86">
        <v>40</v>
      </c>
      <c r="R99" s="11"/>
      <c r="S99" s="87">
        <v>2173</v>
      </c>
      <c r="T99" s="87">
        <v>5119</v>
      </c>
      <c r="U99" s="87">
        <f t="shared" si="8"/>
        <v>7292</v>
      </c>
      <c r="V99" s="88">
        <f t="shared" si="9"/>
        <v>0.29799780581459134</v>
      </c>
      <c r="W99" s="11"/>
      <c r="X99" s="87">
        <v>222397079</v>
      </c>
      <c r="Y99" s="87">
        <v>4372803</v>
      </c>
      <c r="Z99" s="87">
        <v>3811149</v>
      </c>
      <c r="AA99" s="87"/>
      <c r="AB99" s="87"/>
      <c r="AC99" s="87"/>
      <c r="AD99" s="87"/>
      <c r="AE99" s="87"/>
      <c r="AF99" s="87">
        <v>0</v>
      </c>
      <c r="AG99" s="87"/>
      <c r="AH99" s="87"/>
      <c r="AI99" s="87"/>
      <c r="AJ99" s="87">
        <v>496630</v>
      </c>
      <c r="AK99" s="87">
        <v>496630</v>
      </c>
    </row>
    <row r="100" spans="1:37" s="2" customFormat="1" ht="20.100000000000001" customHeight="1" x14ac:dyDescent="0.3">
      <c r="A100" s="11">
        <v>98</v>
      </c>
      <c r="B100" s="9" t="s">
        <v>138</v>
      </c>
      <c r="C100" s="9" t="s">
        <v>201</v>
      </c>
      <c r="D100" s="9" t="s">
        <v>139</v>
      </c>
      <c r="E100" s="11" t="s">
        <v>464</v>
      </c>
      <c r="F100" s="9" t="s">
        <v>417</v>
      </c>
      <c r="G100" s="9"/>
      <c r="H100" s="86">
        <v>2</v>
      </c>
      <c r="I100" s="86">
        <v>1</v>
      </c>
      <c r="J100" s="86">
        <f>H100+I100</f>
        <v>3</v>
      </c>
      <c r="K100" s="88">
        <f t="shared" si="7"/>
        <v>0.66666666666666663</v>
      </c>
      <c r="L100" s="89">
        <v>1188</v>
      </c>
      <c r="M100" s="89">
        <v>1366</v>
      </c>
      <c r="N100" s="89">
        <v>1247</v>
      </c>
      <c r="O100" s="90">
        <v>40</v>
      </c>
      <c r="P100" s="90">
        <v>40</v>
      </c>
      <c r="Q100" s="90">
        <v>40</v>
      </c>
      <c r="R100" s="11"/>
      <c r="S100" s="89"/>
      <c r="T100" s="89"/>
      <c r="U100" s="87">
        <f t="shared" si="8"/>
        <v>0</v>
      </c>
      <c r="V100" s="88" t="e">
        <f t="shared" si="9"/>
        <v>#DIV/0!</v>
      </c>
      <c r="W100" s="11"/>
      <c r="X100" s="87">
        <v>129998</v>
      </c>
      <c r="Y100" s="87">
        <v>-27220</v>
      </c>
      <c r="Z100" s="87">
        <v>11674</v>
      </c>
      <c r="AA100" s="89">
        <v>26055</v>
      </c>
      <c r="AB100" s="89"/>
      <c r="AC100" s="89">
        <v>5236</v>
      </c>
      <c r="AD100" s="89"/>
      <c r="AE100" s="89"/>
      <c r="AF100" s="87">
        <f>SUM(AE100,AD100,AC100,AB100,AA100)</f>
        <v>31291</v>
      </c>
      <c r="AG100" s="89"/>
      <c r="AH100" s="89"/>
      <c r="AI100" s="89"/>
      <c r="AJ100" s="89">
        <v>10788</v>
      </c>
      <c r="AK100" s="87">
        <f>SUM(AJ100,AI100,AH100,AG100,AE100,AD100,AC100,AB100,AA100)</f>
        <v>42079</v>
      </c>
    </row>
    <row r="101" spans="1:37" s="2" customFormat="1" ht="20.100000000000001" customHeight="1" x14ac:dyDescent="0.3">
      <c r="A101" s="11">
        <v>99</v>
      </c>
      <c r="B101" s="9" t="s">
        <v>140</v>
      </c>
      <c r="C101" s="9" t="s">
        <v>194</v>
      </c>
      <c r="D101" s="9" t="s">
        <v>202</v>
      </c>
      <c r="E101" s="11" t="s">
        <v>464</v>
      </c>
      <c r="F101" s="9" t="s">
        <v>417</v>
      </c>
      <c r="G101" s="9"/>
      <c r="H101" s="90">
        <v>12</v>
      </c>
      <c r="I101" s="86">
        <v>4</v>
      </c>
      <c r="J101" s="86">
        <f>H101+I101</f>
        <v>16</v>
      </c>
      <c r="K101" s="88">
        <f t="shared" si="7"/>
        <v>0.75</v>
      </c>
      <c r="L101" s="89">
        <v>1433</v>
      </c>
      <c r="M101" s="89">
        <v>2100</v>
      </c>
      <c r="N101" s="89">
        <v>1600</v>
      </c>
      <c r="O101" s="90">
        <v>40</v>
      </c>
      <c r="P101" s="90">
        <v>40</v>
      </c>
      <c r="Q101" s="90">
        <v>40</v>
      </c>
      <c r="R101" s="11"/>
      <c r="S101" s="89">
        <v>30</v>
      </c>
      <c r="T101" s="89"/>
      <c r="U101" s="87">
        <f t="shared" si="8"/>
        <v>30</v>
      </c>
      <c r="V101" s="88">
        <f t="shared" si="9"/>
        <v>1</v>
      </c>
      <c r="W101" s="11"/>
      <c r="X101" s="87">
        <v>641112</v>
      </c>
      <c r="Y101" s="87">
        <v>-830</v>
      </c>
      <c r="Z101" s="87">
        <v>1804</v>
      </c>
      <c r="AA101" s="89">
        <v>129476</v>
      </c>
      <c r="AB101" s="89">
        <v>13830</v>
      </c>
      <c r="AC101" s="89">
        <v>45000</v>
      </c>
      <c r="AD101" s="89"/>
      <c r="AE101" s="89">
        <v>6000</v>
      </c>
      <c r="AF101" s="87">
        <f>SUM(AE101,AD101,AC101,AB101,AA101)</f>
        <v>194306</v>
      </c>
      <c r="AG101" s="89"/>
      <c r="AH101" s="89"/>
      <c r="AI101" s="89">
        <v>5525</v>
      </c>
      <c r="AJ101" s="89">
        <v>575</v>
      </c>
      <c r="AK101" s="87">
        <f>SUM(AJ101,AI101,AH101,AG101,AE101,AD101,AC101,AB101,AA101)</f>
        <v>200406</v>
      </c>
    </row>
    <row r="102" spans="1:37" s="2" customFormat="1" ht="20.100000000000001" customHeight="1" x14ac:dyDescent="0.3">
      <c r="A102" s="11">
        <v>100</v>
      </c>
      <c r="B102" s="9" t="s">
        <v>141</v>
      </c>
      <c r="C102" s="9" t="s">
        <v>203</v>
      </c>
      <c r="D102" s="9" t="s">
        <v>204</v>
      </c>
      <c r="E102" s="11" t="s">
        <v>464</v>
      </c>
      <c r="F102" s="9" t="s">
        <v>417</v>
      </c>
      <c r="G102" s="9"/>
      <c r="H102" s="90">
        <v>19</v>
      </c>
      <c r="I102" s="86">
        <v>2</v>
      </c>
      <c r="J102" s="86">
        <f>H102+I102</f>
        <v>21</v>
      </c>
      <c r="K102" s="88">
        <f t="shared" si="7"/>
        <v>0.90476190476190477</v>
      </c>
      <c r="L102" s="89">
        <v>1285</v>
      </c>
      <c r="M102" s="89">
        <v>2920</v>
      </c>
      <c r="N102" s="89">
        <v>1440</v>
      </c>
      <c r="O102" s="90">
        <v>36</v>
      </c>
      <c r="P102" s="90">
        <v>40</v>
      </c>
      <c r="Q102" s="90">
        <v>37</v>
      </c>
      <c r="R102" s="11"/>
      <c r="S102" s="89">
        <f>12+24+2</f>
        <v>38</v>
      </c>
      <c r="T102" s="89"/>
      <c r="U102" s="87">
        <f t="shared" si="8"/>
        <v>38</v>
      </c>
      <c r="V102" s="88">
        <f t="shared" si="9"/>
        <v>1</v>
      </c>
      <c r="W102" s="11"/>
      <c r="X102" s="87">
        <v>775783</v>
      </c>
      <c r="Y102" s="87">
        <v>-141657</v>
      </c>
      <c r="Z102" s="87">
        <v>17547</v>
      </c>
      <c r="AA102" s="89">
        <v>136006</v>
      </c>
      <c r="AB102" s="89"/>
      <c r="AC102" s="89">
        <v>36700</v>
      </c>
      <c r="AD102" s="89">
        <v>9425</v>
      </c>
      <c r="AE102" s="89">
        <v>3000</v>
      </c>
      <c r="AF102" s="87">
        <f>SUM(AE102,AD102,AC102,AB102,AA102)</f>
        <v>185131</v>
      </c>
      <c r="AG102" s="89"/>
      <c r="AH102" s="89"/>
      <c r="AI102" s="89"/>
      <c r="AJ102" s="89"/>
      <c r="AK102" s="87">
        <f>SUM(AJ102,AI102,AH102,AG102,AE102,AD102,AC102,AB102,AA102)</f>
        <v>185131</v>
      </c>
    </row>
    <row r="103" spans="1:37" s="2" customFormat="1" ht="20.100000000000001" customHeight="1" x14ac:dyDescent="0.3">
      <c r="A103" s="11">
        <v>101</v>
      </c>
      <c r="B103" s="9" t="s">
        <v>2767</v>
      </c>
      <c r="C103" s="9" t="s">
        <v>1366</v>
      </c>
      <c r="D103" s="40" t="s">
        <v>2759</v>
      </c>
      <c r="E103" s="11" t="s">
        <v>2700</v>
      </c>
      <c r="F103" s="40" t="s">
        <v>745</v>
      </c>
      <c r="G103" s="40"/>
      <c r="H103" s="86">
        <v>127</v>
      </c>
      <c r="I103" s="86">
        <v>139</v>
      </c>
      <c r="J103" s="86">
        <v>266</v>
      </c>
      <c r="K103" s="88">
        <f t="shared" si="7"/>
        <v>0.47744360902255639</v>
      </c>
      <c r="L103" s="87">
        <v>615</v>
      </c>
      <c r="M103" s="87">
        <v>760</v>
      </c>
      <c r="N103" s="87">
        <v>691</v>
      </c>
      <c r="O103" s="86">
        <v>17</v>
      </c>
      <c r="P103" s="86">
        <v>21</v>
      </c>
      <c r="Q103" s="86">
        <v>19</v>
      </c>
      <c r="R103" s="11"/>
      <c r="S103" s="87">
        <v>4639</v>
      </c>
      <c r="T103" s="87">
        <v>68</v>
      </c>
      <c r="U103" s="87">
        <f t="shared" si="8"/>
        <v>4707</v>
      </c>
      <c r="V103" s="88">
        <f t="shared" si="9"/>
        <v>0.98555343106012328</v>
      </c>
      <c r="W103" s="11"/>
      <c r="X103" s="87">
        <v>2408914</v>
      </c>
      <c r="Y103" s="87">
        <v>14991</v>
      </c>
      <c r="Z103" s="87">
        <v>45055</v>
      </c>
      <c r="AA103" s="87">
        <v>48845</v>
      </c>
      <c r="AB103" s="87"/>
      <c r="AC103" s="87">
        <v>20000</v>
      </c>
      <c r="AD103" s="87">
        <v>15000</v>
      </c>
      <c r="AE103" s="87"/>
      <c r="AF103" s="87">
        <v>83845</v>
      </c>
      <c r="AG103" s="87"/>
      <c r="AH103" s="87"/>
      <c r="AI103" s="87"/>
      <c r="AJ103" s="87">
        <v>7856</v>
      </c>
      <c r="AK103" s="87">
        <v>91701</v>
      </c>
    </row>
    <row r="104" spans="1:37" s="2" customFormat="1" ht="20.100000000000001" customHeight="1" x14ac:dyDescent="0.3">
      <c r="A104" s="11">
        <v>102</v>
      </c>
      <c r="B104" s="9" t="s">
        <v>440</v>
      </c>
      <c r="C104" s="9" t="s">
        <v>439</v>
      </c>
      <c r="D104" s="9" t="s">
        <v>441</v>
      </c>
      <c r="E104" s="11" t="s">
        <v>464</v>
      </c>
      <c r="F104" s="9" t="s">
        <v>442</v>
      </c>
      <c r="G104" s="9"/>
      <c r="H104" s="90">
        <v>10</v>
      </c>
      <c r="I104" s="86">
        <v>5</v>
      </c>
      <c r="J104" s="86">
        <f>H104+I104</f>
        <v>15</v>
      </c>
      <c r="K104" s="88">
        <f t="shared" si="7"/>
        <v>0.66666666666666663</v>
      </c>
      <c r="L104" s="89">
        <v>1131</v>
      </c>
      <c r="M104" s="89">
        <v>1454</v>
      </c>
      <c r="N104" s="89">
        <v>1239</v>
      </c>
      <c r="O104" s="90">
        <v>39</v>
      </c>
      <c r="P104" s="90">
        <v>40</v>
      </c>
      <c r="Q104" s="90">
        <v>39</v>
      </c>
      <c r="R104" s="11"/>
      <c r="S104" s="89">
        <v>0</v>
      </c>
      <c r="T104" s="89">
        <v>0</v>
      </c>
      <c r="U104" s="87">
        <f t="shared" si="8"/>
        <v>0</v>
      </c>
      <c r="V104" s="88" t="e">
        <f t="shared" si="9"/>
        <v>#DIV/0!</v>
      </c>
      <c r="W104" s="11"/>
      <c r="X104" s="87">
        <v>213639</v>
      </c>
      <c r="Y104" s="87">
        <v>-119166</v>
      </c>
      <c r="Z104" s="87">
        <v>7465</v>
      </c>
      <c r="AA104" s="89">
        <v>118173</v>
      </c>
      <c r="AB104" s="89"/>
      <c r="AC104" s="89">
        <v>10000</v>
      </c>
      <c r="AD104" s="89"/>
      <c r="AE104" s="89"/>
      <c r="AF104" s="87">
        <f>SUM(AE104,AD104,AC104,AB104,AA104)</f>
        <v>128173</v>
      </c>
      <c r="AG104" s="89"/>
      <c r="AH104" s="89"/>
      <c r="AI104" s="89"/>
      <c r="AJ104" s="89">
        <v>22</v>
      </c>
      <c r="AK104" s="87">
        <f>SUM(AJ104,AI104,AH104,AG104,AE104,AD104,AC104,AB104,AA104)</f>
        <v>128195</v>
      </c>
    </row>
    <row r="105" spans="1:37" s="2" customFormat="1" ht="20.100000000000001" customHeight="1" x14ac:dyDescent="0.3">
      <c r="A105" s="11">
        <v>103</v>
      </c>
      <c r="B105" s="9" t="s">
        <v>444</v>
      </c>
      <c r="C105" s="9" t="s">
        <v>443</v>
      </c>
      <c r="D105" s="9" t="s">
        <v>445</v>
      </c>
      <c r="E105" s="11" t="s">
        <v>464</v>
      </c>
      <c r="F105" s="9" t="s">
        <v>442</v>
      </c>
      <c r="G105" s="9"/>
      <c r="H105" s="90">
        <v>8</v>
      </c>
      <c r="I105" s="86">
        <v>4</v>
      </c>
      <c r="J105" s="86">
        <f>H105+I105</f>
        <v>12</v>
      </c>
      <c r="K105" s="88">
        <f t="shared" si="7"/>
        <v>0.66666666666666663</v>
      </c>
      <c r="L105" s="89">
        <v>1222</v>
      </c>
      <c r="M105" s="89">
        <v>1269</v>
      </c>
      <c r="N105" s="89">
        <v>1238</v>
      </c>
      <c r="O105" s="90">
        <v>41</v>
      </c>
      <c r="P105" s="90">
        <v>41</v>
      </c>
      <c r="Q105" s="90">
        <v>41</v>
      </c>
      <c r="R105" s="11"/>
      <c r="S105" s="89">
        <v>185</v>
      </c>
      <c r="T105" s="89"/>
      <c r="U105" s="87">
        <f t="shared" si="8"/>
        <v>185</v>
      </c>
      <c r="V105" s="88">
        <f t="shared" si="9"/>
        <v>1</v>
      </c>
      <c r="W105" s="11"/>
      <c r="X105" s="87">
        <v>769244</v>
      </c>
      <c r="Y105" s="87">
        <v>-75056</v>
      </c>
      <c r="Z105" s="87">
        <v>35274</v>
      </c>
      <c r="AA105" s="89">
        <v>81749</v>
      </c>
      <c r="AB105" s="89"/>
      <c r="AC105" s="89">
        <v>26550</v>
      </c>
      <c r="AD105" s="89"/>
      <c r="AE105" s="89"/>
      <c r="AF105" s="87">
        <f>SUM(AE105,AD105,AC105,AB105,AA105)</f>
        <v>108299</v>
      </c>
      <c r="AG105" s="89"/>
      <c r="AH105" s="89"/>
      <c r="AI105" s="89"/>
      <c r="AJ105" s="89">
        <v>4300</v>
      </c>
      <c r="AK105" s="87">
        <f>SUM(AJ105,AI105,AH105,AG105,AE105,AD105,AC105,AB105,AA105)</f>
        <v>112599</v>
      </c>
    </row>
    <row r="106" spans="1:37" s="2" customFormat="1" ht="20.100000000000001" customHeight="1" x14ac:dyDescent="0.3">
      <c r="A106" s="11">
        <v>104</v>
      </c>
      <c r="B106" s="9" t="s">
        <v>206</v>
      </c>
      <c r="C106" s="9" t="s">
        <v>205</v>
      </c>
      <c r="D106" s="9" t="s">
        <v>207</v>
      </c>
      <c r="E106" s="11" t="s">
        <v>464</v>
      </c>
      <c r="F106" s="9" t="s">
        <v>415</v>
      </c>
      <c r="G106" s="9"/>
      <c r="H106" s="90">
        <v>4</v>
      </c>
      <c r="I106" s="86">
        <v>11</v>
      </c>
      <c r="J106" s="86">
        <f>H106+I106</f>
        <v>15</v>
      </c>
      <c r="K106" s="88">
        <f t="shared" si="7"/>
        <v>0.26666666666666666</v>
      </c>
      <c r="L106" s="89">
        <v>1199</v>
      </c>
      <c r="M106" s="89">
        <v>1412</v>
      </c>
      <c r="N106" s="89">
        <v>1355</v>
      </c>
      <c r="O106" s="90">
        <v>39</v>
      </c>
      <c r="P106" s="90">
        <v>40</v>
      </c>
      <c r="Q106" s="90">
        <v>40</v>
      </c>
      <c r="R106" s="11"/>
      <c r="S106" s="89">
        <v>2075</v>
      </c>
      <c r="T106" s="89">
        <v>3000</v>
      </c>
      <c r="U106" s="87">
        <f t="shared" si="8"/>
        <v>5075</v>
      </c>
      <c r="V106" s="88">
        <f t="shared" si="9"/>
        <v>0.40886699507389163</v>
      </c>
      <c r="W106" s="11"/>
      <c r="X106" s="87">
        <v>321257</v>
      </c>
      <c r="Y106" s="87">
        <v>-315560</v>
      </c>
      <c r="Z106" s="87">
        <v>4847</v>
      </c>
      <c r="AA106" s="89">
        <v>56863</v>
      </c>
      <c r="AB106" s="89">
        <v>4224</v>
      </c>
      <c r="AC106" s="89">
        <v>50300</v>
      </c>
      <c r="AD106" s="89">
        <v>5815</v>
      </c>
      <c r="AE106" s="89">
        <v>173134</v>
      </c>
      <c r="AF106" s="87">
        <f>SUM(AE106,AD106,AC106,AB106,AA106)</f>
        <v>290336</v>
      </c>
      <c r="AG106" s="89"/>
      <c r="AH106" s="89"/>
      <c r="AI106" s="89">
        <v>30579</v>
      </c>
      <c r="AJ106" s="89">
        <v>499</v>
      </c>
      <c r="AK106" s="87">
        <f>SUM(AJ106,AI106,AH106,AG106,AE106,AD106,AC106,AB106,AA106)</f>
        <v>321414</v>
      </c>
    </row>
    <row r="107" spans="1:37" s="2" customFormat="1" ht="20.100000000000001" customHeight="1" x14ac:dyDescent="0.3">
      <c r="A107" s="11">
        <v>105</v>
      </c>
      <c r="B107" s="9" t="s">
        <v>208</v>
      </c>
      <c r="C107" s="9" t="s">
        <v>199</v>
      </c>
      <c r="D107" s="9" t="s">
        <v>209</v>
      </c>
      <c r="E107" s="11" t="s">
        <v>464</v>
      </c>
      <c r="F107" s="9" t="s">
        <v>417</v>
      </c>
      <c r="G107" s="9"/>
      <c r="H107" s="90">
        <v>4</v>
      </c>
      <c r="I107" s="86">
        <v>2</v>
      </c>
      <c r="J107" s="86">
        <f>H107+I107</f>
        <v>6</v>
      </c>
      <c r="K107" s="88">
        <f t="shared" si="7"/>
        <v>0.66666666666666663</v>
      </c>
      <c r="L107" s="89">
        <v>1763</v>
      </c>
      <c r="M107" s="89">
        <v>2000</v>
      </c>
      <c r="N107" s="89">
        <v>1842</v>
      </c>
      <c r="O107" s="90">
        <v>40</v>
      </c>
      <c r="P107" s="90">
        <v>40</v>
      </c>
      <c r="Q107" s="90">
        <v>40</v>
      </c>
      <c r="R107" s="11"/>
      <c r="S107" s="89">
        <f>20+15+4+30+10</f>
        <v>79</v>
      </c>
      <c r="T107" s="89">
        <f>1+1+1+1+1+1+1</f>
        <v>7</v>
      </c>
      <c r="U107" s="87">
        <f t="shared" si="8"/>
        <v>86</v>
      </c>
      <c r="V107" s="88">
        <f t="shared" si="9"/>
        <v>0.91860465116279066</v>
      </c>
      <c r="W107" s="11"/>
      <c r="X107" s="87">
        <v>914840</v>
      </c>
      <c r="Y107" s="87">
        <v>-1828</v>
      </c>
      <c r="Z107" s="87">
        <v>39027</v>
      </c>
      <c r="AA107" s="89">
        <v>37257</v>
      </c>
      <c r="AB107" s="89">
        <v>1600</v>
      </c>
      <c r="AC107" s="89">
        <v>7200</v>
      </c>
      <c r="AD107" s="89">
        <v>6017</v>
      </c>
      <c r="AE107" s="89">
        <v>500</v>
      </c>
      <c r="AF107" s="89">
        <f>SUM(AE107,AD107,AC107,AB107,AA107)</f>
        <v>52574</v>
      </c>
      <c r="AG107" s="89"/>
      <c r="AH107" s="89"/>
      <c r="AI107" s="89"/>
      <c r="AJ107" s="89">
        <v>6695</v>
      </c>
      <c r="AK107" s="87">
        <f>SUM(AJ107,AI107,AH107,AG107,AE107,AD107,AC107,AB107,AA107)</f>
        <v>59269</v>
      </c>
    </row>
    <row r="108" spans="1:37" s="2" customFormat="1" ht="20.100000000000001" customHeight="1" x14ac:dyDescent="0.3">
      <c r="A108" s="11">
        <v>106</v>
      </c>
      <c r="B108" s="9" t="s">
        <v>2768</v>
      </c>
      <c r="C108" s="9" t="s">
        <v>758</v>
      </c>
      <c r="D108" s="40" t="s">
        <v>2760</v>
      </c>
      <c r="E108" s="11" t="s">
        <v>2700</v>
      </c>
      <c r="F108" s="40" t="s">
        <v>777</v>
      </c>
      <c r="G108" s="40"/>
      <c r="H108" s="86">
        <v>4</v>
      </c>
      <c r="I108" s="86">
        <v>7</v>
      </c>
      <c r="J108" s="86">
        <v>11</v>
      </c>
      <c r="K108" s="88">
        <f t="shared" si="7"/>
        <v>0.36363636363636365</v>
      </c>
      <c r="L108" s="87">
        <v>1821</v>
      </c>
      <c r="M108" s="87">
        <v>1899</v>
      </c>
      <c r="N108" s="87">
        <v>1871</v>
      </c>
      <c r="O108" s="86">
        <v>40</v>
      </c>
      <c r="P108" s="86">
        <v>40</v>
      </c>
      <c r="Q108" s="86">
        <v>40</v>
      </c>
      <c r="R108" s="11"/>
      <c r="S108" s="87">
        <v>873</v>
      </c>
      <c r="T108" s="87">
        <v>5089</v>
      </c>
      <c r="U108" s="87">
        <f t="shared" si="8"/>
        <v>5962</v>
      </c>
      <c r="V108" s="88">
        <f t="shared" si="9"/>
        <v>0.14642737336464273</v>
      </c>
      <c r="W108" s="11"/>
      <c r="X108" s="87">
        <v>790247</v>
      </c>
      <c r="Y108" s="87">
        <v>-261145</v>
      </c>
      <c r="Z108" s="87">
        <v>-218048</v>
      </c>
      <c r="AA108" s="87">
        <v>20328</v>
      </c>
      <c r="AB108" s="87">
        <v>6933</v>
      </c>
      <c r="AC108" s="87"/>
      <c r="AD108" s="87">
        <v>6021</v>
      </c>
      <c r="AE108" s="87">
        <v>5399</v>
      </c>
      <c r="AF108" s="87">
        <v>38681</v>
      </c>
      <c r="AG108" s="87"/>
      <c r="AH108" s="87"/>
      <c r="AI108" s="87"/>
      <c r="AJ108" s="87">
        <v>10522</v>
      </c>
      <c r="AK108" s="87">
        <v>49203</v>
      </c>
    </row>
    <row r="109" spans="1:37" s="2" customFormat="1" ht="20.100000000000001" customHeight="1" x14ac:dyDescent="0.3">
      <c r="A109" s="11">
        <v>107</v>
      </c>
      <c r="B109" s="9" t="s">
        <v>211</v>
      </c>
      <c r="C109" s="9" t="s">
        <v>210</v>
      </c>
      <c r="D109" s="9" t="s">
        <v>212</v>
      </c>
      <c r="E109" s="11" t="s">
        <v>464</v>
      </c>
      <c r="F109" s="9" t="s">
        <v>417</v>
      </c>
      <c r="G109" s="9"/>
      <c r="H109" s="90">
        <v>8</v>
      </c>
      <c r="I109" s="86">
        <v>1</v>
      </c>
      <c r="J109" s="86">
        <f>H109+I109</f>
        <v>9</v>
      </c>
      <c r="K109" s="88">
        <f t="shared" si="7"/>
        <v>0.88888888888888884</v>
      </c>
      <c r="L109" s="89">
        <v>1154</v>
      </c>
      <c r="M109" s="89">
        <v>600</v>
      </c>
      <c r="N109" s="89">
        <v>1092</v>
      </c>
      <c r="O109" s="90">
        <v>40</v>
      </c>
      <c r="P109" s="90">
        <v>12</v>
      </c>
      <c r="Q109" s="90">
        <v>37</v>
      </c>
      <c r="R109" s="11"/>
      <c r="S109" s="89"/>
      <c r="T109" s="89"/>
      <c r="U109" s="87">
        <f t="shared" si="8"/>
        <v>0</v>
      </c>
      <c r="V109" s="88" t="e">
        <f t="shared" si="9"/>
        <v>#DIV/0!</v>
      </c>
      <c r="W109" s="11"/>
      <c r="X109" s="87">
        <v>88590</v>
      </c>
      <c r="Y109" s="87">
        <v>-54320</v>
      </c>
      <c r="Z109" s="87">
        <v>23187</v>
      </c>
      <c r="AA109" s="89">
        <v>48839</v>
      </c>
      <c r="AB109" s="89"/>
      <c r="AC109" s="89">
        <v>9000</v>
      </c>
      <c r="AD109" s="89"/>
      <c r="AE109" s="89">
        <v>4400</v>
      </c>
      <c r="AF109" s="87">
        <f>SUM(AE109,AD109,AC109,AB109,AA109)</f>
        <v>62239</v>
      </c>
      <c r="AG109" s="89"/>
      <c r="AH109" s="89"/>
      <c r="AI109" s="89"/>
      <c r="AJ109" s="89">
        <v>16152</v>
      </c>
      <c r="AK109" s="87">
        <f>SUM(AJ109,AI109,AH109,AG109,AE109,AD109,AC109,AB109,AA109)</f>
        <v>78391</v>
      </c>
    </row>
    <row r="110" spans="1:37" s="2" customFormat="1" ht="20.100000000000001" customHeight="1" x14ac:dyDescent="0.3">
      <c r="A110" s="11">
        <v>108</v>
      </c>
      <c r="B110" s="9" t="s">
        <v>2770</v>
      </c>
      <c r="C110" s="9" t="s">
        <v>2769</v>
      </c>
      <c r="D110" s="40" t="s">
        <v>2761</v>
      </c>
      <c r="E110" s="11" t="s">
        <v>2700</v>
      </c>
      <c r="F110" s="40" t="s">
        <v>777</v>
      </c>
      <c r="G110" s="40"/>
      <c r="H110" s="86">
        <v>14</v>
      </c>
      <c r="I110" s="86">
        <v>6</v>
      </c>
      <c r="J110" s="86">
        <v>20</v>
      </c>
      <c r="K110" s="88">
        <f t="shared" si="7"/>
        <v>0.7</v>
      </c>
      <c r="L110" s="87">
        <v>1457</v>
      </c>
      <c r="M110" s="87">
        <v>2200</v>
      </c>
      <c r="N110" s="87">
        <v>1680</v>
      </c>
      <c r="O110" s="86">
        <v>40</v>
      </c>
      <c r="P110" s="86">
        <v>40</v>
      </c>
      <c r="Q110" s="86">
        <v>40</v>
      </c>
      <c r="R110" s="11"/>
      <c r="S110" s="87">
        <v>100</v>
      </c>
      <c r="T110" s="87">
        <v>100</v>
      </c>
      <c r="U110" s="87">
        <f t="shared" si="8"/>
        <v>200</v>
      </c>
      <c r="V110" s="88">
        <f t="shared" si="9"/>
        <v>0.5</v>
      </c>
      <c r="W110" s="11"/>
      <c r="X110" s="87">
        <v>1272926</v>
      </c>
      <c r="Y110" s="87">
        <v>-227412</v>
      </c>
      <c r="Z110" s="87">
        <v>24450</v>
      </c>
      <c r="AA110" s="87">
        <v>153986</v>
      </c>
      <c r="AB110" s="87">
        <v>24000</v>
      </c>
      <c r="AC110" s="87">
        <v>15971</v>
      </c>
      <c r="AD110" s="87"/>
      <c r="AE110" s="87"/>
      <c r="AF110" s="87">
        <v>193957</v>
      </c>
      <c r="AG110" s="87"/>
      <c r="AH110" s="87"/>
      <c r="AI110" s="87"/>
      <c r="AJ110" s="87">
        <v>100397</v>
      </c>
      <c r="AK110" s="87">
        <v>294354</v>
      </c>
    </row>
    <row r="111" spans="1:37" s="2" customFormat="1" ht="20.100000000000001" customHeight="1" x14ac:dyDescent="0.3">
      <c r="A111" s="11">
        <v>109</v>
      </c>
      <c r="B111" s="9" t="s">
        <v>213</v>
      </c>
      <c r="C111" s="13" t="s">
        <v>20</v>
      </c>
      <c r="D111" s="9" t="s">
        <v>214</v>
      </c>
      <c r="E111" s="11" t="s">
        <v>464</v>
      </c>
      <c r="F111" s="9" t="s">
        <v>415</v>
      </c>
      <c r="G111" s="9"/>
      <c r="H111" s="90">
        <v>10</v>
      </c>
      <c r="I111" s="86">
        <v>4</v>
      </c>
      <c r="J111" s="86">
        <f t="shared" ref="J111:J119" si="16">H111+I111</f>
        <v>14</v>
      </c>
      <c r="K111" s="88">
        <f t="shared" si="7"/>
        <v>0.7142857142857143</v>
      </c>
      <c r="L111" s="89">
        <v>1380</v>
      </c>
      <c r="M111" s="89">
        <v>1725</v>
      </c>
      <c r="N111" s="89">
        <v>1479</v>
      </c>
      <c r="O111" s="90">
        <v>37</v>
      </c>
      <c r="P111" s="90">
        <v>40</v>
      </c>
      <c r="Q111" s="90">
        <v>38</v>
      </c>
      <c r="R111" s="11"/>
      <c r="S111" s="89">
        <f>90+70</f>
        <v>160</v>
      </c>
      <c r="T111" s="89">
        <v>0</v>
      </c>
      <c r="U111" s="87">
        <f t="shared" si="8"/>
        <v>160</v>
      </c>
      <c r="V111" s="88">
        <f t="shared" si="9"/>
        <v>1</v>
      </c>
      <c r="W111" s="11"/>
      <c r="X111" s="87">
        <v>747095</v>
      </c>
      <c r="Y111" s="87">
        <v>-215580</v>
      </c>
      <c r="Z111" s="87">
        <v>84711</v>
      </c>
      <c r="AA111" s="89">
        <v>78683</v>
      </c>
      <c r="AB111" s="89"/>
      <c r="AC111" s="89">
        <v>28160</v>
      </c>
      <c r="AD111" s="89"/>
      <c r="AE111" s="89">
        <v>198654</v>
      </c>
      <c r="AF111" s="87">
        <f t="shared" ref="AF111:AF119" si="17">SUM(AE111,AD111,AC111,AB111,AA111)</f>
        <v>305497</v>
      </c>
      <c r="AG111" s="89"/>
      <c r="AH111" s="89"/>
      <c r="AI111" s="89"/>
      <c r="AJ111" s="89">
        <v>61</v>
      </c>
      <c r="AK111" s="87">
        <f t="shared" ref="AK111:AK119" si="18">SUM(AJ111,AI111,AH111,AG111,AE111,AD111,AC111,AB111,AA111)</f>
        <v>305558</v>
      </c>
    </row>
    <row r="112" spans="1:37" s="2" customFormat="1" ht="20.100000000000001" customHeight="1" x14ac:dyDescent="0.3">
      <c r="A112" s="11">
        <v>110</v>
      </c>
      <c r="B112" s="9" t="s">
        <v>215</v>
      </c>
      <c r="C112" s="13" t="s">
        <v>20</v>
      </c>
      <c r="D112" s="9" t="s">
        <v>216</v>
      </c>
      <c r="E112" s="11" t="s">
        <v>464</v>
      </c>
      <c r="F112" s="9" t="s">
        <v>415</v>
      </c>
      <c r="G112" s="9"/>
      <c r="H112" s="90">
        <v>12</v>
      </c>
      <c r="I112" s="86">
        <v>9</v>
      </c>
      <c r="J112" s="86">
        <f t="shared" si="16"/>
        <v>21</v>
      </c>
      <c r="K112" s="88">
        <f t="shared" si="7"/>
        <v>0.5714285714285714</v>
      </c>
      <c r="L112" s="92">
        <v>1269</v>
      </c>
      <c r="M112" s="89">
        <v>1822</v>
      </c>
      <c r="N112" s="89">
        <v>1506</v>
      </c>
      <c r="O112" s="91">
        <v>38</v>
      </c>
      <c r="P112" s="90">
        <v>40</v>
      </c>
      <c r="Q112" s="90">
        <v>39</v>
      </c>
      <c r="R112" s="11"/>
      <c r="S112" s="89">
        <f>100+900</f>
        <v>1000</v>
      </c>
      <c r="T112" s="89">
        <v>2000</v>
      </c>
      <c r="U112" s="87">
        <f t="shared" si="8"/>
        <v>3000</v>
      </c>
      <c r="V112" s="88">
        <f t="shared" si="9"/>
        <v>0.33333333333333331</v>
      </c>
      <c r="W112" s="11"/>
      <c r="X112" s="87">
        <v>546817</v>
      </c>
      <c r="Y112" s="87">
        <v>-205782</v>
      </c>
      <c r="Z112" s="87">
        <v>25442</v>
      </c>
      <c r="AA112" s="89">
        <v>173130</v>
      </c>
      <c r="AB112" s="89">
        <v>19941</v>
      </c>
      <c r="AC112" s="89">
        <v>40000</v>
      </c>
      <c r="AD112" s="89"/>
      <c r="AE112" s="89"/>
      <c r="AF112" s="87">
        <f t="shared" si="17"/>
        <v>233071</v>
      </c>
      <c r="AG112" s="89"/>
      <c r="AH112" s="89"/>
      <c r="AI112" s="89"/>
      <c r="AJ112" s="89">
        <v>28</v>
      </c>
      <c r="AK112" s="87">
        <f t="shared" si="18"/>
        <v>233099</v>
      </c>
    </row>
    <row r="113" spans="1:37" s="2" customFormat="1" ht="20.100000000000001" customHeight="1" x14ac:dyDescent="0.3">
      <c r="A113" s="11">
        <v>111</v>
      </c>
      <c r="B113" s="9" t="s">
        <v>217</v>
      </c>
      <c r="C113" s="13" t="s">
        <v>20</v>
      </c>
      <c r="D113" s="9" t="s">
        <v>218</v>
      </c>
      <c r="E113" s="11" t="s">
        <v>464</v>
      </c>
      <c r="F113" s="9" t="s">
        <v>417</v>
      </c>
      <c r="G113" s="9"/>
      <c r="H113" s="90">
        <v>6</v>
      </c>
      <c r="I113" s="86">
        <v>4</v>
      </c>
      <c r="J113" s="86">
        <f t="shared" si="16"/>
        <v>10</v>
      </c>
      <c r="K113" s="88">
        <f t="shared" si="7"/>
        <v>0.6</v>
      </c>
      <c r="L113" s="89">
        <v>1395</v>
      </c>
      <c r="M113" s="89">
        <v>1420</v>
      </c>
      <c r="N113" s="89">
        <v>1405</v>
      </c>
      <c r="O113" s="90">
        <v>40</v>
      </c>
      <c r="P113" s="90">
        <v>40</v>
      </c>
      <c r="Q113" s="90">
        <v>40</v>
      </c>
      <c r="R113" s="11"/>
      <c r="S113" s="89">
        <f>2+1600+57</f>
        <v>1659</v>
      </c>
      <c r="T113" s="89">
        <f>34+22</f>
        <v>56</v>
      </c>
      <c r="U113" s="87">
        <f t="shared" si="8"/>
        <v>1715</v>
      </c>
      <c r="V113" s="88">
        <f t="shared" si="9"/>
        <v>0.96734693877551026</v>
      </c>
      <c r="W113" s="11"/>
      <c r="X113" s="87">
        <v>320603</v>
      </c>
      <c r="Y113" s="87">
        <v>-106620</v>
      </c>
      <c r="Z113" s="87">
        <v>-1234</v>
      </c>
      <c r="AA113" s="89">
        <v>76186</v>
      </c>
      <c r="AB113" s="89">
        <v>17280</v>
      </c>
      <c r="AC113" s="89"/>
      <c r="AD113" s="89"/>
      <c r="AE113" s="89">
        <v>30511</v>
      </c>
      <c r="AF113" s="87">
        <f t="shared" si="17"/>
        <v>123977</v>
      </c>
      <c r="AG113" s="89"/>
      <c r="AH113" s="89"/>
      <c r="AI113" s="89"/>
      <c r="AJ113" s="89">
        <v>31</v>
      </c>
      <c r="AK113" s="87">
        <f t="shared" si="18"/>
        <v>124008</v>
      </c>
    </row>
    <row r="114" spans="1:37" s="2" customFormat="1" ht="20.100000000000001" customHeight="1" x14ac:dyDescent="0.3">
      <c r="A114" s="11">
        <v>112</v>
      </c>
      <c r="B114" s="9" t="s">
        <v>219</v>
      </c>
      <c r="C114" s="9" t="s">
        <v>203</v>
      </c>
      <c r="D114" s="9" t="s">
        <v>220</v>
      </c>
      <c r="E114" s="11" t="s">
        <v>464</v>
      </c>
      <c r="F114" s="9" t="s">
        <v>417</v>
      </c>
      <c r="G114" s="9"/>
      <c r="H114" s="90">
        <v>8</v>
      </c>
      <c r="I114" s="86">
        <v>3</v>
      </c>
      <c r="J114" s="86">
        <f t="shared" si="16"/>
        <v>11</v>
      </c>
      <c r="K114" s="88">
        <f t="shared" si="7"/>
        <v>0.72727272727272729</v>
      </c>
      <c r="L114" s="89">
        <v>1185</v>
      </c>
      <c r="M114" s="89">
        <v>1450</v>
      </c>
      <c r="N114" s="89">
        <v>1257</v>
      </c>
      <c r="O114" s="90">
        <v>40</v>
      </c>
      <c r="P114" s="90">
        <v>40</v>
      </c>
      <c r="Q114" s="90">
        <v>40</v>
      </c>
      <c r="R114" s="11"/>
      <c r="S114" s="89">
        <f>450+300+1150</f>
        <v>1900</v>
      </c>
      <c r="T114" s="89"/>
      <c r="U114" s="87">
        <f t="shared" si="8"/>
        <v>1900</v>
      </c>
      <c r="V114" s="88">
        <f t="shared" si="9"/>
        <v>1</v>
      </c>
      <c r="W114" s="11"/>
      <c r="X114" s="87">
        <v>166777</v>
      </c>
      <c r="Y114" s="87">
        <v>-169582</v>
      </c>
      <c r="Z114" s="87">
        <v>-58488</v>
      </c>
      <c r="AA114" s="89">
        <v>67005</v>
      </c>
      <c r="AB114" s="89">
        <v>5384</v>
      </c>
      <c r="AC114" s="89">
        <v>15502</v>
      </c>
      <c r="AD114" s="89"/>
      <c r="AE114" s="89">
        <v>53900</v>
      </c>
      <c r="AF114" s="87">
        <f t="shared" si="17"/>
        <v>141791</v>
      </c>
      <c r="AG114" s="89"/>
      <c r="AH114" s="89"/>
      <c r="AI114" s="89"/>
      <c r="AJ114" s="89">
        <v>498</v>
      </c>
      <c r="AK114" s="87">
        <f t="shared" si="18"/>
        <v>142289</v>
      </c>
    </row>
    <row r="115" spans="1:37" s="2" customFormat="1" ht="20.100000000000001" customHeight="1" x14ac:dyDescent="0.3">
      <c r="A115" s="11">
        <v>113</v>
      </c>
      <c r="B115" s="9" t="s">
        <v>222</v>
      </c>
      <c r="C115" s="9" t="s">
        <v>221</v>
      </c>
      <c r="D115" s="9" t="s">
        <v>223</v>
      </c>
      <c r="E115" s="11" t="s">
        <v>464</v>
      </c>
      <c r="F115" s="9" t="s">
        <v>417</v>
      </c>
      <c r="G115" s="9"/>
      <c r="H115" s="90">
        <v>5</v>
      </c>
      <c r="I115" s="86">
        <v>4</v>
      </c>
      <c r="J115" s="86">
        <f t="shared" si="16"/>
        <v>9</v>
      </c>
      <c r="K115" s="88">
        <f t="shared" si="7"/>
        <v>0.55555555555555558</v>
      </c>
      <c r="L115" s="89">
        <v>1420</v>
      </c>
      <c r="M115" s="89">
        <v>1600</v>
      </c>
      <c r="N115" s="89">
        <v>1500</v>
      </c>
      <c r="O115" s="90">
        <v>40</v>
      </c>
      <c r="P115" s="90">
        <v>40</v>
      </c>
      <c r="Q115" s="90">
        <v>40</v>
      </c>
      <c r="R115" s="11"/>
      <c r="S115" s="89">
        <v>350</v>
      </c>
      <c r="T115" s="89">
        <v>2</v>
      </c>
      <c r="U115" s="87">
        <f t="shared" si="8"/>
        <v>352</v>
      </c>
      <c r="V115" s="88">
        <f t="shared" si="9"/>
        <v>0.99431818181818177</v>
      </c>
      <c r="W115" s="11"/>
      <c r="X115" s="87">
        <v>1718973</v>
      </c>
      <c r="Y115" s="87">
        <v>-44959</v>
      </c>
      <c r="Z115" s="87">
        <v>10944</v>
      </c>
      <c r="AA115" s="89">
        <v>59393</v>
      </c>
      <c r="AB115" s="89"/>
      <c r="AC115" s="89"/>
      <c r="AD115" s="89">
        <v>4853</v>
      </c>
      <c r="AE115" s="89"/>
      <c r="AF115" s="87">
        <f t="shared" si="17"/>
        <v>64246</v>
      </c>
      <c r="AG115" s="89"/>
      <c r="AH115" s="89"/>
      <c r="AI115" s="89"/>
      <c r="AJ115" s="89">
        <v>10177</v>
      </c>
      <c r="AK115" s="87">
        <f t="shared" si="18"/>
        <v>74423</v>
      </c>
    </row>
    <row r="116" spans="1:37" s="2" customFormat="1" ht="20.100000000000001" customHeight="1" x14ac:dyDescent="0.3">
      <c r="A116" s="11">
        <v>114</v>
      </c>
      <c r="B116" s="9" t="s">
        <v>224</v>
      </c>
      <c r="C116" s="9" t="s">
        <v>221</v>
      </c>
      <c r="D116" s="9" t="s">
        <v>225</v>
      </c>
      <c r="E116" s="11" t="s">
        <v>464</v>
      </c>
      <c r="F116" s="9" t="s">
        <v>417</v>
      </c>
      <c r="G116" s="9"/>
      <c r="H116" s="90">
        <v>27</v>
      </c>
      <c r="I116" s="86">
        <v>4</v>
      </c>
      <c r="J116" s="86">
        <f t="shared" si="16"/>
        <v>31</v>
      </c>
      <c r="K116" s="88">
        <f t="shared" si="7"/>
        <v>0.87096774193548387</v>
      </c>
      <c r="L116" s="89">
        <v>1320</v>
      </c>
      <c r="M116" s="89">
        <v>1571</v>
      </c>
      <c r="N116" s="89">
        <v>1385</v>
      </c>
      <c r="O116" s="90">
        <v>40</v>
      </c>
      <c r="P116" s="90">
        <v>40</v>
      </c>
      <c r="Q116" s="90">
        <v>40</v>
      </c>
      <c r="R116" s="11"/>
      <c r="S116" s="89">
        <v>90</v>
      </c>
      <c r="T116" s="89">
        <v>3000</v>
      </c>
      <c r="U116" s="87">
        <f t="shared" si="8"/>
        <v>3090</v>
      </c>
      <c r="V116" s="88">
        <f t="shared" si="9"/>
        <v>2.9126213592233011E-2</v>
      </c>
      <c r="W116" s="11"/>
      <c r="X116" s="87">
        <v>3359036</v>
      </c>
      <c r="Y116" s="87">
        <v>492282</v>
      </c>
      <c r="Z116" s="87">
        <v>286568</v>
      </c>
      <c r="AA116" s="89">
        <v>229080</v>
      </c>
      <c r="AB116" s="89"/>
      <c r="AC116" s="89">
        <v>28971</v>
      </c>
      <c r="AD116" s="89"/>
      <c r="AE116" s="89"/>
      <c r="AF116" s="87">
        <f t="shared" si="17"/>
        <v>258051</v>
      </c>
      <c r="AG116" s="89"/>
      <c r="AH116" s="89"/>
      <c r="AI116" s="89"/>
      <c r="AJ116" s="89">
        <v>7243</v>
      </c>
      <c r="AK116" s="87">
        <f t="shared" si="18"/>
        <v>265294</v>
      </c>
    </row>
    <row r="117" spans="1:37" s="2" customFormat="1" ht="20.100000000000001" customHeight="1" x14ac:dyDescent="0.3">
      <c r="A117" s="11">
        <v>115</v>
      </c>
      <c r="B117" s="9" t="s">
        <v>226</v>
      </c>
      <c r="C117" s="9" t="s">
        <v>221</v>
      </c>
      <c r="D117" s="9" t="s">
        <v>227</v>
      </c>
      <c r="E117" s="11" t="s">
        <v>464</v>
      </c>
      <c r="F117" s="9" t="s">
        <v>417</v>
      </c>
      <c r="G117" s="9"/>
      <c r="H117" s="86">
        <v>7</v>
      </c>
      <c r="I117" s="86">
        <v>2</v>
      </c>
      <c r="J117" s="86">
        <f t="shared" si="16"/>
        <v>9</v>
      </c>
      <c r="K117" s="88">
        <f t="shared" si="7"/>
        <v>0.77777777777777779</v>
      </c>
      <c r="L117" s="87">
        <v>1100</v>
      </c>
      <c r="M117" s="87">
        <v>1150</v>
      </c>
      <c r="N117" s="87">
        <v>1110</v>
      </c>
      <c r="O117" s="90">
        <v>40</v>
      </c>
      <c r="P117" s="90">
        <v>40</v>
      </c>
      <c r="Q117" s="90">
        <v>40</v>
      </c>
      <c r="R117" s="11"/>
      <c r="S117" s="87"/>
      <c r="T117" s="87"/>
      <c r="U117" s="87">
        <f t="shared" si="8"/>
        <v>0</v>
      </c>
      <c r="V117" s="88" t="e">
        <f t="shared" si="9"/>
        <v>#DIV/0!</v>
      </c>
      <c r="W117" s="11"/>
      <c r="X117" s="87">
        <v>111434</v>
      </c>
      <c r="Y117" s="87">
        <v>-88559</v>
      </c>
      <c r="Z117" s="87">
        <v>-20136</v>
      </c>
      <c r="AA117" s="87">
        <v>58755</v>
      </c>
      <c r="AB117" s="87"/>
      <c r="AC117" s="87"/>
      <c r="AD117" s="87"/>
      <c r="AE117" s="87"/>
      <c r="AF117" s="87">
        <f t="shared" si="17"/>
        <v>58755</v>
      </c>
      <c r="AG117" s="87"/>
      <c r="AH117" s="87"/>
      <c r="AI117" s="87"/>
      <c r="AJ117" s="87">
        <v>6021</v>
      </c>
      <c r="AK117" s="87">
        <f t="shared" si="18"/>
        <v>64776</v>
      </c>
    </row>
    <row r="118" spans="1:37" s="2" customFormat="1" ht="20.100000000000001" customHeight="1" x14ac:dyDescent="0.3">
      <c r="A118" s="11">
        <v>116</v>
      </c>
      <c r="B118" s="43" t="s">
        <v>228</v>
      </c>
      <c r="C118" s="9" t="s">
        <v>205</v>
      </c>
      <c r="D118" s="9" t="s">
        <v>229</v>
      </c>
      <c r="E118" s="11" t="s">
        <v>464</v>
      </c>
      <c r="F118" s="9" t="s">
        <v>417</v>
      </c>
      <c r="G118" s="9"/>
      <c r="H118" s="90">
        <v>6</v>
      </c>
      <c r="I118" s="86">
        <v>3</v>
      </c>
      <c r="J118" s="86">
        <f t="shared" si="16"/>
        <v>9</v>
      </c>
      <c r="K118" s="88">
        <f t="shared" si="7"/>
        <v>0.66666666666666663</v>
      </c>
      <c r="L118" s="89">
        <v>1137</v>
      </c>
      <c r="M118" s="89">
        <v>1096</v>
      </c>
      <c r="N118" s="89">
        <v>1123</v>
      </c>
      <c r="O118" s="90">
        <v>34</v>
      </c>
      <c r="P118" s="90">
        <v>35</v>
      </c>
      <c r="Q118" s="90">
        <v>34</v>
      </c>
      <c r="R118" s="11"/>
      <c r="S118" s="89">
        <v>60</v>
      </c>
      <c r="T118" s="89"/>
      <c r="U118" s="87">
        <f t="shared" si="8"/>
        <v>60</v>
      </c>
      <c r="V118" s="88">
        <f t="shared" si="9"/>
        <v>1</v>
      </c>
      <c r="W118" s="11"/>
      <c r="X118" s="87">
        <v>486940</v>
      </c>
      <c r="Y118" s="87">
        <v>-83386</v>
      </c>
      <c r="Z118" s="87">
        <v>16443</v>
      </c>
      <c r="AA118" s="89">
        <v>58970</v>
      </c>
      <c r="AB118" s="89"/>
      <c r="AC118" s="89">
        <v>37440</v>
      </c>
      <c r="AD118" s="89"/>
      <c r="AE118" s="89">
        <v>8226</v>
      </c>
      <c r="AF118" s="87">
        <f t="shared" si="17"/>
        <v>104636</v>
      </c>
      <c r="AG118" s="89"/>
      <c r="AH118" s="89"/>
      <c r="AI118" s="89"/>
      <c r="AJ118" s="89">
        <v>680</v>
      </c>
      <c r="AK118" s="87">
        <f t="shared" si="18"/>
        <v>105316</v>
      </c>
    </row>
    <row r="119" spans="1:37" s="2" customFormat="1" ht="20.100000000000001" customHeight="1" x14ac:dyDescent="0.3">
      <c r="A119" s="11">
        <v>117</v>
      </c>
      <c r="B119" s="43" t="s">
        <v>447</v>
      </c>
      <c r="C119" s="9" t="s">
        <v>446</v>
      </c>
      <c r="D119" s="9" t="s">
        <v>448</v>
      </c>
      <c r="E119" s="11" t="s">
        <v>464</v>
      </c>
      <c r="F119" s="9" t="s">
        <v>449</v>
      </c>
      <c r="G119" s="9"/>
      <c r="H119" s="90">
        <v>6</v>
      </c>
      <c r="I119" s="86">
        <v>4</v>
      </c>
      <c r="J119" s="86">
        <f t="shared" si="16"/>
        <v>10</v>
      </c>
      <c r="K119" s="88">
        <f t="shared" si="7"/>
        <v>0.6</v>
      </c>
      <c r="L119" s="89">
        <v>1088</v>
      </c>
      <c r="M119" s="89">
        <v>1729</v>
      </c>
      <c r="N119" s="89">
        <v>1344</v>
      </c>
      <c r="O119" s="90">
        <v>40</v>
      </c>
      <c r="P119" s="90">
        <v>40</v>
      </c>
      <c r="Q119" s="90">
        <v>40</v>
      </c>
      <c r="R119" s="11"/>
      <c r="S119" s="89">
        <v>156</v>
      </c>
      <c r="T119" s="89"/>
      <c r="U119" s="87">
        <f t="shared" si="8"/>
        <v>156</v>
      </c>
      <c r="V119" s="88">
        <f t="shared" si="9"/>
        <v>1</v>
      </c>
      <c r="W119" s="11"/>
      <c r="X119" s="87">
        <v>217191</v>
      </c>
      <c r="Y119" s="87">
        <v>-98343</v>
      </c>
      <c r="Z119" s="87">
        <v>-6142</v>
      </c>
      <c r="AA119" s="89">
        <v>80664</v>
      </c>
      <c r="AB119" s="89"/>
      <c r="AC119" s="89">
        <v>11521</v>
      </c>
      <c r="AD119" s="89"/>
      <c r="AE119" s="89"/>
      <c r="AF119" s="87">
        <f t="shared" si="17"/>
        <v>92185</v>
      </c>
      <c r="AG119" s="89"/>
      <c r="AH119" s="89"/>
      <c r="AI119" s="89"/>
      <c r="AJ119" s="89">
        <v>16</v>
      </c>
      <c r="AK119" s="87">
        <f t="shared" si="18"/>
        <v>92201</v>
      </c>
    </row>
    <row r="120" spans="1:37" s="2" customFormat="1" ht="20.100000000000001" customHeight="1" x14ac:dyDescent="0.3">
      <c r="A120" s="11">
        <v>118</v>
      </c>
      <c r="B120" s="43" t="s">
        <v>2771</v>
      </c>
      <c r="C120" s="21" t="s">
        <v>28</v>
      </c>
      <c r="D120" s="40" t="s">
        <v>2762</v>
      </c>
      <c r="E120" s="11" t="s">
        <v>2700</v>
      </c>
      <c r="F120" s="40" t="s">
        <v>777</v>
      </c>
      <c r="G120" s="40"/>
      <c r="H120" s="86">
        <v>5</v>
      </c>
      <c r="I120" s="86">
        <v>2</v>
      </c>
      <c r="J120" s="86">
        <v>7</v>
      </c>
      <c r="K120" s="88">
        <f t="shared" si="7"/>
        <v>0.7142857142857143</v>
      </c>
      <c r="L120" s="87">
        <v>1640</v>
      </c>
      <c r="M120" s="87">
        <v>2300</v>
      </c>
      <c r="N120" s="87">
        <v>1829</v>
      </c>
      <c r="O120" s="86">
        <v>40</v>
      </c>
      <c r="P120" s="86">
        <v>40</v>
      </c>
      <c r="Q120" s="86">
        <v>40</v>
      </c>
      <c r="R120" s="11"/>
      <c r="S120" s="87">
        <v>2683</v>
      </c>
      <c r="T120" s="87">
        <v>563</v>
      </c>
      <c r="U120" s="87">
        <f t="shared" si="8"/>
        <v>3246</v>
      </c>
      <c r="V120" s="88">
        <f t="shared" si="9"/>
        <v>0.82655576093653726</v>
      </c>
      <c r="W120" s="11"/>
      <c r="X120" s="87">
        <v>590033</v>
      </c>
      <c r="Y120" s="87">
        <v>-20244</v>
      </c>
      <c r="Z120" s="87">
        <v>80256</v>
      </c>
      <c r="AA120" s="87">
        <v>44911</v>
      </c>
      <c r="AB120" s="87"/>
      <c r="AC120" s="87">
        <v>26500</v>
      </c>
      <c r="AD120" s="87"/>
      <c r="AE120" s="87"/>
      <c r="AF120" s="87">
        <v>71411</v>
      </c>
      <c r="AG120" s="87"/>
      <c r="AH120" s="87"/>
      <c r="AI120" s="87"/>
      <c r="AJ120" s="87">
        <v>30189</v>
      </c>
      <c r="AK120" s="87">
        <v>101600</v>
      </c>
    </row>
    <row r="121" spans="1:37" s="2" customFormat="1" ht="20.100000000000001" customHeight="1" x14ac:dyDescent="0.3">
      <c r="A121" s="11">
        <v>119</v>
      </c>
      <c r="B121" s="43" t="s">
        <v>231</v>
      </c>
      <c r="C121" s="9" t="s">
        <v>221</v>
      </c>
      <c r="D121" s="9" t="s">
        <v>232</v>
      </c>
      <c r="E121" s="11" t="s">
        <v>464</v>
      </c>
      <c r="F121" s="9" t="s">
        <v>417</v>
      </c>
      <c r="G121" s="9"/>
      <c r="H121" s="86">
        <v>4</v>
      </c>
      <c r="I121" s="86">
        <v>1</v>
      </c>
      <c r="J121" s="86">
        <f>H121+I121</f>
        <v>5</v>
      </c>
      <c r="K121" s="88">
        <f t="shared" si="7"/>
        <v>0.8</v>
      </c>
      <c r="L121" s="87">
        <v>2688</v>
      </c>
      <c r="M121" s="87">
        <v>2750</v>
      </c>
      <c r="N121" s="87">
        <v>2700</v>
      </c>
      <c r="O121" s="90">
        <v>40</v>
      </c>
      <c r="P121" s="90">
        <v>40</v>
      </c>
      <c r="Q121" s="90">
        <v>40</v>
      </c>
      <c r="R121" s="11"/>
      <c r="S121" s="87"/>
      <c r="T121" s="87"/>
      <c r="U121" s="87">
        <f t="shared" si="8"/>
        <v>0</v>
      </c>
      <c r="V121" s="88" t="e">
        <f t="shared" si="9"/>
        <v>#DIV/0!</v>
      </c>
      <c r="W121" s="11"/>
      <c r="X121" s="87">
        <v>551620</v>
      </c>
      <c r="Y121" s="87">
        <v>13654</v>
      </c>
      <c r="Z121" s="87">
        <v>8632</v>
      </c>
      <c r="AA121" s="87">
        <v>33215</v>
      </c>
      <c r="AB121" s="87"/>
      <c r="AC121" s="87">
        <v>11698</v>
      </c>
      <c r="AD121" s="87"/>
      <c r="AE121" s="87"/>
      <c r="AF121" s="87">
        <f>SUM(AE121,AD121,AC121,AB121,AA121)</f>
        <v>44913</v>
      </c>
      <c r="AG121" s="87"/>
      <c r="AH121" s="87"/>
      <c r="AI121" s="87"/>
      <c r="AJ121" s="87">
        <v>21</v>
      </c>
      <c r="AK121" s="87">
        <f>SUM(AJ121,AI121,AH121,AG121,AE121,AD121,AC121,AB121,AA121)</f>
        <v>44934</v>
      </c>
    </row>
    <row r="122" spans="1:37" s="2" customFormat="1" ht="20.100000000000001" customHeight="1" x14ac:dyDescent="0.3">
      <c r="A122" s="11">
        <v>120</v>
      </c>
      <c r="B122" s="43" t="s">
        <v>233</v>
      </c>
      <c r="C122" s="9" t="s">
        <v>221</v>
      </c>
      <c r="D122" s="9" t="s">
        <v>234</v>
      </c>
      <c r="E122" s="11" t="s">
        <v>464</v>
      </c>
      <c r="F122" s="9" t="s">
        <v>417</v>
      </c>
      <c r="G122" s="9"/>
      <c r="H122" s="86">
        <v>3</v>
      </c>
      <c r="I122" s="86">
        <v>6</v>
      </c>
      <c r="J122" s="86">
        <f>H122+I122</f>
        <v>9</v>
      </c>
      <c r="K122" s="88">
        <f t="shared" si="7"/>
        <v>0.33333333333333331</v>
      </c>
      <c r="L122" s="87">
        <v>1933</v>
      </c>
      <c r="M122" s="87">
        <v>1081</v>
      </c>
      <c r="N122" s="87">
        <v>1365</v>
      </c>
      <c r="O122" s="86">
        <v>40</v>
      </c>
      <c r="P122" s="86">
        <v>33</v>
      </c>
      <c r="Q122" s="86">
        <v>36</v>
      </c>
      <c r="R122" s="11"/>
      <c r="S122" s="87"/>
      <c r="T122" s="87"/>
      <c r="U122" s="87">
        <f t="shared" si="8"/>
        <v>0</v>
      </c>
      <c r="V122" s="88" t="e">
        <f t="shared" si="9"/>
        <v>#DIV/0!</v>
      </c>
      <c r="W122" s="11"/>
      <c r="X122" s="87">
        <v>712152</v>
      </c>
      <c r="Y122" s="87">
        <v>-71627</v>
      </c>
      <c r="Z122" s="87">
        <v>20178</v>
      </c>
      <c r="AA122" s="87">
        <v>59412</v>
      </c>
      <c r="AB122" s="87">
        <v>23750</v>
      </c>
      <c r="AC122" s="87">
        <v>17000</v>
      </c>
      <c r="AD122" s="87"/>
      <c r="AE122" s="87"/>
      <c r="AF122" s="87">
        <f>SUM(AE122,AD122,AC122,AB122,AA122)</f>
        <v>100162</v>
      </c>
      <c r="AG122" s="87"/>
      <c r="AH122" s="87"/>
      <c r="AI122" s="87"/>
      <c r="AJ122" s="87">
        <v>1790</v>
      </c>
      <c r="AK122" s="87">
        <f>SUM(AJ122,AI122,AH122,AG122,AE122,AD122,AC122,AB122,AA122)</f>
        <v>101952</v>
      </c>
    </row>
    <row r="123" spans="1:37" s="2" customFormat="1" ht="20.100000000000001" customHeight="1" x14ac:dyDescent="0.3">
      <c r="A123" s="11">
        <v>121</v>
      </c>
      <c r="B123" s="43" t="s">
        <v>235</v>
      </c>
      <c r="C123" s="9" t="s">
        <v>184</v>
      </c>
      <c r="D123" s="9" t="s">
        <v>236</v>
      </c>
      <c r="E123" s="11" t="s">
        <v>464</v>
      </c>
      <c r="F123" s="9" t="s">
        <v>417</v>
      </c>
      <c r="G123" s="9"/>
      <c r="H123" s="86">
        <v>3</v>
      </c>
      <c r="I123" s="86">
        <v>2</v>
      </c>
      <c r="J123" s="86">
        <f>H123+I123</f>
        <v>5</v>
      </c>
      <c r="K123" s="88">
        <f t="shared" si="7"/>
        <v>0.6</v>
      </c>
      <c r="L123" s="87">
        <v>1067</v>
      </c>
      <c r="M123" s="87">
        <v>1125</v>
      </c>
      <c r="N123" s="87">
        <v>1090</v>
      </c>
      <c r="O123" s="86">
        <v>27</v>
      </c>
      <c r="P123" s="86">
        <v>25</v>
      </c>
      <c r="Q123" s="86">
        <v>26</v>
      </c>
      <c r="R123" s="11"/>
      <c r="S123" s="87">
        <v>204</v>
      </c>
      <c r="T123" s="87">
        <v>491</v>
      </c>
      <c r="U123" s="87">
        <f t="shared" si="8"/>
        <v>695</v>
      </c>
      <c r="V123" s="88">
        <f t="shared" si="9"/>
        <v>0.29352517985611509</v>
      </c>
      <c r="W123" s="11"/>
      <c r="X123" s="87">
        <v>82472</v>
      </c>
      <c r="Y123" s="87">
        <v>-67582</v>
      </c>
      <c r="Z123" s="87">
        <v>-47082</v>
      </c>
      <c r="AA123" s="87"/>
      <c r="AB123" s="87"/>
      <c r="AC123" s="87"/>
      <c r="AD123" s="87"/>
      <c r="AE123" s="87">
        <v>23706</v>
      </c>
      <c r="AF123" s="87">
        <f>SUM(AE123,AD123,AC123,AB123,AA123)</f>
        <v>23706</v>
      </c>
      <c r="AG123" s="87"/>
      <c r="AH123" s="87"/>
      <c r="AI123" s="87"/>
      <c r="AJ123" s="87">
        <v>1386</v>
      </c>
      <c r="AK123" s="87">
        <f>SUM(AJ123,AI123,AH123,AG123,AE123,AD123,AC123,AB123,AA123)</f>
        <v>25092</v>
      </c>
    </row>
    <row r="124" spans="1:37" s="2" customFormat="1" ht="20.100000000000001" customHeight="1" x14ac:dyDescent="0.3">
      <c r="A124" s="11">
        <v>122</v>
      </c>
      <c r="B124" s="45" t="s">
        <v>237</v>
      </c>
      <c r="C124" s="9" t="s">
        <v>205</v>
      </c>
      <c r="D124" s="9" t="s">
        <v>238</v>
      </c>
      <c r="E124" s="11" t="s">
        <v>464</v>
      </c>
      <c r="F124" s="9" t="s">
        <v>417</v>
      </c>
      <c r="G124" s="9"/>
      <c r="H124" s="90">
        <v>10</v>
      </c>
      <c r="I124" s="86">
        <v>5</v>
      </c>
      <c r="J124" s="86">
        <f>H124+I124</f>
        <v>15</v>
      </c>
      <c r="K124" s="88">
        <f t="shared" si="7"/>
        <v>0.66666666666666663</v>
      </c>
      <c r="L124" s="89">
        <v>1542</v>
      </c>
      <c r="M124" s="89">
        <v>1780</v>
      </c>
      <c r="N124" s="89">
        <v>1622</v>
      </c>
      <c r="O124" s="90">
        <v>37</v>
      </c>
      <c r="P124" s="90">
        <v>40</v>
      </c>
      <c r="Q124" s="90">
        <v>38</v>
      </c>
      <c r="R124" s="11"/>
      <c r="S124" s="89">
        <v>110</v>
      </c>
      <c r="T124" s="89">
        <v>667</v>
      </c>
      <c r="U124" s="87">
        <f t="shared" si="8"/>
        <v>777</v>
      </c>
      <c r="V124" s="88">
        <f t="shared" si="9"/>
        <v>0.14157014157014158</v>
      </c>
      <c r="W124" s="11"/>
      <c r="X124" s="87">
        <v>1211655</v>
      </c>
      <c r="Y124" s="87">
        <v>34134</v>
      </c>
      <c r="Z124" s="87">
        <v>151877</v>
      </c>
      <c r="AA124" s="89">
        <v>51267</v>
      </c>
      <c r="AB124" s="89">
        <v>20553</v>
      </c>
      <c r="AC124" s="89">
        <v>68500</v>
      </c>
      <c r="AD124" s="89"/>
      <c r="AE124" s="89">
        <v>99923</v>
      </c>
      <c r="AF124" s="87">
        <f>SUM(AE124,AD124,AC124,AB124,AA124)</f>
        <v>240243</v>
      </c>
      <c r="AG124" s="89"/>
      <c r="AH124" s="89"/>
      <c r="AI124" s="89"/>
      <c r="AJ124" s="89">
        <v>12427</v>
      </c>
      <c r="AK124" s="87">
        <f>SUM(AJ124,AI124,AH124,AG124,AE124,AD124,AC124,AB124,AA124)</f>
        <v>252670</v>
      </c>
    </row>
    <row r="125" spans="1:37" s="2" customFormat="1" ht="20.100000000000001" customHeight="1" x14ac:dyDescent="0.3">
      <c r="A125" s="11">
        <v>123</v>
      </c>
      <c r="B125" s="45" t="s">
        <v>2772</v>
      </c>
      <c r="C125" s="9" t="s">
        <v>743</v>
      </c>
      <c r="D125" s="40" t="s">
        <v>2763</v>
      </c>
      <c r="E125" s="11" t="s">
        <v>2700</v>
      </c>
      <c r="F125" s="28" t="s">
        <v>760</v>
      </c>
      <c r="G125" s="28"/>
      <c r="H125" s="86">
        <v>5</v>
      </c>
      <c r="I125" s="86">
        <v>2</v>
      </c>
      <c r="J125" s="86">
        <v>7</v>
      </c>
      <c r="K125" s="88">
        <f t="shared" si="7"/>
        <v>0.7142857142857143</v>
      </c>
      <c r="L125" s="87">
        <v>1433</v>
      </c>
      <c r="M125" s="87">
        <v>1900</v>
      </c>
      <c r="N125" s="87">
        <v>1566</v>
      </c>
      <c r="O125" s="86">
        <v>36</v>
      </c>
      <c r="P125" s="86">
        <v>40</v>
      </c>
      <c r="Q125" s="86">
        <v>37</v>
      </c>
      <c r="R125" s="11"/>
      <c r="S125" s="87">
        <v>1950</v>
      </c>
      <c r="T125" s="87"/>
      <c r="U125" s="87">
        <f t="shared" si="8"/>
        <v>1950</v>
      </c>
      <c r="V125" s="88">
        <f t="shared" si="9"/>
        <v>1</v>
      </c>
      <c r="W125" s="11"/>
      <c r="X125" s="87">
        <v>222628</v>
      </c>
      <c r="Y125" s="87">
        <v>-253556</v>
      </c>
      <c r="Z125" s="87">
        <v>219211</v>
      </c>
      <c r="AA125" s="87">
        <v>45249</v>
      </c>
      <c r="AB125" s="87">
        <v>7332</v>
      </c>
      <c r="AC125" s="87"/>
      <c r="AD125" s="87"/>
      <c r="AE125" s="87">
        <v>337100</v>
      </c>
      <c r="AF125" s="87">
        <v>389681</v>
      </c>
      <c r="AG125" s="87">
        <v>7000</v>
      </c>
      <c r="AH125" s="87"/>
      <c r="AI125" s="87">
        <v>92961</v>
      </c>
      <c r="AJ125" s="87">
        <v>724</v>
      </c>
      <c r="AK125" s="87">
        <v>490366</v>
      </c>
    </row>
    <row r="126" spans="1:37" s="2" customFormat="1" ht="20.100000000000001" customHeight="1" x14ac:dyDescent="0.3">
      <c r="A126" s="11">
        <v>124</v>
      </c>
      <c r="B126" s="45" t="s">
        <v>239</v>
      </c>
      <c r="C126" s="9" t="s">
        <v>221</v>
      </c>
      <c r="D126" s="9" t="s">
        <v>240</v>
      </c>
      <c r="E126" s="11" t="s">
        <v>464</v>
      </c>
      <c r="F126" s="9" t="s">
        <v>417</v>
      </c>
      <c r="G126" s="9"/>
      <c r="H126" s="86">
        <v>3</v>
      </c>
      <c r="I126" s="86">
        <v>2</v>
      </c>
      <c r="J126" s="86">
        <f t="shared" ref="J126:J143" si="19">H126+I126</f>
        <v>5</v>
      </c>
      <c r="K126" s="88">
        <f t="shared" si="7"/>
        <v>0.6</v>
      </c>
      <c r="L126" s="87">
        <v>1254</v>
      </c>
      <c r="M126" s="87">
        <v>1358</v>
      </c>
      <c r="N126" s="87">
        <v>1296</v>
      </c>
      <c r="O126" s="90">
        <v>40</v>
      </c>
      <c r="P126" s="90">
        <v>40</v>
      </c>
      <c r="Q126" s="90">
        <v>40</v>
      </c>
      <c r="R126" s="11"/>
      <c r="S126" s="87">
        <v>10</v>
      </c>
      <c r="T126" s="87"/>
      <c r="U126" s="87">
        <f t="shared" si="8"/>
        <v>10</v>
      </c>
      <c r="V126" s="88">
        <f t="shared" si="9"/>
        <v>1</v>
      </c>
      <c r="W126" s="11"/>
      <c r="X126" s="87">
        <v>216773</v>
      </c>
      <c r="Y126" s="87">
        <v>-41617</v>
      </c>
      <c r="Z126" s="87">
        <v>12867</v>
      </c>
      <c r="AA126" s="87">
        <v>40789</v>
      </c>
      <c r="AB126" s="87"/>
      <c r="AC126" s="87">
        <v>14185</v>
      </c>
      <c r="AD126" s="87"/>
      <c r="AE126" s="87"/>
      <c r="AF126" s="87">
        <f t="shared" ref="AF126:AF143" si="20">SUM(AE126,AD126,AC126,AB126,AA126)</f>
        <v>54974</v>
      </c>
      <c r="AG126" s="87"/>
      <c r="AH126" s="87"/>
      <c r="AI126" s="87"/>
      <c r="AJ126" s="87">
        <v>8</v>
      </c>
      <c r="AK126" s="87">
        <f t="shared" ref="AK126:AK143" si="21">SUM(AJ126,AI126,AH126,AG126,AE126,AD126,AC126,AB126,AA126)</f>
        <v>54982</v>
      </c>
    </row>
    <row r="127" spans="1:37" s="2" customFormat="1" ht="20.100000000000001" customHeight="1" x14ac:dyDescent="0.3">
      <c r="A127" s="11">
        <v>125</v>
      </c>
      <c r="B127" s="45" t="s">
        <v>241</v>
      </c>
      <c r="C127" s="9" t="s">
        <v>221</v>
      </c>
      <c r="D127" s="9" t="s">
        <v>242</v>
      </c>
      <c r="E127" s="11" t="s">
        <v>464</v>
      </c>
      <c r="F127" s="9" t="s">
        <v>417</v>
      </c>
      <c r="G127" s="9"/>
      <c r="H127" s="86">
        <v>22</v>
      </c>
      <c r="I127" s="86">
        <v>6</v>
      </c>
      <c r="J127" s="86">
        <f t="shared" si="19"/>
        <v>28</v>
      </c>
      <c r="K127" s="88">
        <f t="shared" si="7"/>
        <v>0.7857142857142857</v>
      </c>
      <c r="L127" s="87">
        <v>567</v>
      </c>
      <c r="M127" s="87">
        <v>2217</v>
      </c>
      <c r="N127" s="87">
        <v>1392</v>
      </c>
      <c r="O127" s="86">
        <v>34</v>
      </c>
      <c r="P127" s="86">
        <v>40</v>
      </c>
      <c r="Q127" s="86">
        <v>37</v>
      </c>
      <c r="R127" s="11"/>
      <c r="S127" s="87"/>
      <c r="T127" s="87"/>
      <c r="U127" s="87">
        <f t="shared" si="8"/>
        <v>0</v>
      </c>
      <c r="V127" s="88" t="e">
        <f t="shared" si="9"/>
        <v>#DIV/0!</v>
      </c>
      <c r="W127" s="11"/>
      <c r="X127" s="87">
        <v>896350</v>
      </c>
      <c r="Y127" s="87">
        <v>-304735</v>
      </c>
      <c r="Z127" s="87">
        <v>21857</v>
      </c>
      <c r="AA127" s="87">
        <v>18092</v>
      </c>
      <c r="AB127" s="87"/>
      <c r="AC127" s="87">
        <v>15075</v>
      </c>
      <c r="AD127" s="87"/>
      <c r="AE127" s="87">
        <v>295798</v>
      </c>
      <c r="AF127" s="87">
        <f t="shared" si="20"/>
        <v>328965</v>
      </c>
      <c r="AG127" s="87"/>
      <c r="AH127" s="87"/>
      <c r="AI127" s="87">
        <v>481</v>
      </c>
      <c r="AJ127" s="87">
        <v>131</v>
      </c>
      <c r="AK127" s="87">
        <f t="shared" si="21"/>
        <v>329577</v>
      </c>
    </row>
    <row r="128" spans="1:37" s="2" customFormat="1" ht="20.100000000000001" customHeight="1" x14ac:dyDescent="0.3">
      <c r="A128" s="11">
        <v>126</v>
      </c>
      <c r="B128" s="45" t="s">
        <v>142</v>
      </c>
      <c r="C128" s="9" t="s">
        <v>25</v>
      </c>
      <c r="D128" s="9" t="s">
        <v>143</v>
      </c>
      <c r="E128" s="11" t="s">
        <v>464</v>
      </c>
      <c r="F128" s="9" t="s">
        <v>67</v>
      </c>
      <c r="G128" s="9"/>
      <c r="H128" s="86">
        <v>49</v>
      </c>
      <c r="I128" s="86">
        <v>16</v>
      </c>
      <c r="J128" s="86">
        <f t="shared" si="19"/>
        <v>65</v>
      </c>
      <c r="K128" s="88">
        <f t="shared" si="7"/>
        <v>0.75384615384615383</v>
      </c>
      <c r="L128" s="89">
        <v>1135</v>
      </c>
      <c r="M128" s="89">
        <v>1986</v>
      </c>
      <c r="N128" s="89">
        <v>1344</v>
      </c>
      <c r="O128" s="86">
        <v>37</v>
      </c>
      <c r="P128" s="86">
        <v>39</v>
      </c>
      <c r="Q128" s="86">
        <v>38</v>
      </c>
      <c r="R128" s="11"/>
      <c r="S128" s="89">
        <f>50+80+380</f>
        <v>510</v>
      </c>
      <c r="T128" s="89">
        <v>50</v>
      </c>
      <c r="U128" s="87">
        <f t="shared" si="8"/>
        <v>560</v>
      </c>
      <c r="V128" s="88">
        <f t="shared" si="9"/>
        <v>0.9107142857142857</v>
      </c>
      <c r="W128" s="11"/>
      <c r="X128" s="89">
        <v>1066609</v>
      </c>
      <c r="Y128" s="89">
        <v>-797923</v>
      </c>
      <c r="Z128" s="89">
        <v>31982</v>
      </c>
      <c r="AA128" s="89">
        <v>123310</v>
      </c>
      <c r="AB128" s="89">
        <v>2713</v>
      </c>
      <c r="AC128" s="89">
        <v>80000</v>
      </c>
      <c r="AD128" s="89">
        <v>36089</v>
      </c>
      <c r="AE128" s="89">
        <v>427236</v>
      </c>
      <c r="AF128" s="87">
        <f t="shared" si="20"/>
        <v>669348</v>
      </c>
      <c r="AG128" s="89"/>
      <c r="AH128" s="89">
        <v>103000</v>
      </c>
      <c r="AI128" s="89">
        <v>1600</v>
      </c>
      <c r="AJ128" s="89">
        <v>55957</v>
      </c>
      <c r="AK128" s="87">
        <f t="shared" si="21"/>
        <v>829905</v>
      </c>
    </row>
    <row r="129" spans="1:37" s="2" customFormat="1" ht="20.100000000000001" customHeight="1" x14ac:dyDescent="0.3">
      <c r="A129" s="11">
        <v>127</v>
      </c>
      <c r="B129" s="45" t="s">
        <v>243</v>
      </c>
      <c r="C129" s="9" t="s">
        <v>230</v>
      </c>
      <c r="D129" s="9" t="s">
        <v>244</v>
      </c>
      <c r="E129" s="11" t="s">
        <v>464</v>
      </c>
      <c r="F129" s="9" t="s">
        <v>415</v>
      </c>
      <c r="G129" s="9"/>
      <c r="H129" s="90">
        <v>188</v>
      </c>
      <c r="I129" s="86">
        <v>89</v>
      </c>
      <c r="J129" s="86">
        <f t="shared" si="19"/>
        <v>277</v>
      </c>
      <c r="K129" s="88">
        <f t="shared" si="7"/>
        <v>0.67870036101083031</v>
      </c>
      <c r="L129" s="89">
        <v>1252</v>
      </c>
      <c r="M129" s="89">
        <v>1253</v>
      </c>
      <c r="N129" s="89">
        <v>1252</v>
      </c>
      <c r="O129" s="90">
        <v>36</v>
      </c>
      <c r="P129" s="90">
        <v>35</v>
      </c>
      <c r="Q129" s="90">
        <v>36</v>
      </c>
      <c r="R129" s="11"/>
      <c r="S129" s="89">
        <v>2528</v>
      </c>
      <c r="T129" s="89">
        <v>691</v>
      </c>
      <c r="U129" s="87">
        <f t="shared" si="8"/>
        <v>3219</v>
      </c>
      <c r="V129" s="88">
        <f t="shared" si="9"/>
        <v>0.78533706119913016</v>
      </c>
      <c r="W129" s="11"/>
      <c r="X129" s="87">
        <v>5360765</v>
      </c>
      <c r="Y129" s="87">
        <v>83370</v>
      </c>
      <c r="Z129" s="87">
        <v>210846</v>
      </c>
      <c r="AA129" s="89">
        <v>78600</v>
      </c>
      <c r="AB129" s="89">
        <v>14432</v>
      </c>
      <c r="AC129" s="89">
        <v>12000</v>
      </c>
      <c r="AD129" s="89"/>
      <c r="AE129" s="89">
        <v>4700</v>
      </c>
      <c r="AF129" s="87">
        <f t="shared" si="20"/>
        <v>109732</v>
      </c>
      <c r="AG129" s="89">
        <v>1140</v>
      </c>
      <c r="AH129" s="89"/>
      <c r="AI129" s="89">
        <v>11852</v>
      </c>
      <c r="AJ129" s="89">
        <v>21380</v>
      </c>
      <c r="AK129" s="87">
        <f t="shared" si="21"/>
        <v>144104</v>
      </c>
    </row>
    <row r="130" spans="1:37" s="2" customFormat="1" ht="20.100000000000001" customHeight="1" x14ac:dyDescent="0.3">
      <c r="A130" s="11">
        <v>128</v>
      </c>
      <c r="B130" s="45" t="s">
        <v>245</v>
      </c>
      <c r="C130" s="9" t="s">
        <v>230</v>
      </c>
      <c r="D130" s="9" t="s">
        <v>246</v>
      </c>
      <c r="E130" s="11" t="s">
        <v>464</v>
      </c>
      <c r="F130" s="9" t="s">
        <v>415</v>
      </c>
      <c r="G130" s="9"/>
      <c r="H130" s="90">
        <v>4</v>
      </c>
      <c r="I130" s="86">
        <v>6</v>
      </c>
      <c r="J130" s="86">
        <f t="shared" si="19"/>
        <v>10</v>
      </c>
      <c r="K130" s="88">
        <f t="shared" si="7"/>
        <v>0.4</v>
      </c>
      <c r="L130" s="89">
        <v>1350</v>
      </c>
      <c r="M130" s="89">
        <v>1552</v>
      </c>
      <c r="N130" s="89">
        <v>1471</v>
      </c>
      <c r="O130" s="90">
        <v>40</v>
      </c>
      <c r="P130" s="90">
        <v>40</v>
      </c>
      <c r="Q130" s="90">
        <v>40</v>
      </c>
      <c r="R130" s="11"/>
      <c r="S130" s="89">
        <v>9340</v>
      </c>
      <c r="T130" s="89">
        <v>21315</v>
      </c>
      <c r="U130" s="87">
        <f t="shared" si="8"/>
        <v>30655</v>
      </c>
      <c r="V130" s="88">
        <f t="shared" si="9"/>
        <v>0.30468112869026259</v>
      </c>
      <c r="W130" s="11"/>
      <c r="X130" s="87">
        <v>475480</v>
      </c>
      <c r="Y130" s="87">
        <v>-186545</v>
      </c>
      <c r="Z130" s="87">
        <v>2023</v>
      </c>
      <c r="AA130" s="89">
        <v>65143</v>
      </c>
      <c r="AB130" s="89">
        <v>15360</v>
      </c>
      <c r="AC130" s="89">
        <v>50000</v>
      </c>
      <c r="AD130" s="89"/>
      <c r="AE130" s="89">
        <v>56635</v>
      </c>
      <c r="AF130" s="87">
        <f t="shared" si="20"/>
        <v>187138</v>
      </c>
      <c r="AG130" s="89">
        <v>2000</v>
      </c>
      <c r="AH130" s="89"/>
      <c r="AI130" s="89">
        <v>4000</v>
      </c>
      <c r="AJ130" s="89">
        <v>592</v>
      </c>
      <c r="AK130" s="87">
        <f t="shared" si="21"/>
        <v>193730</v>
      </c>
    </row>
    <row r="131" spans="1:37" s="2" customFormat="1" ht="20.100000000000001" customHeight="1" x14ac:dyDescent="0.3">
      <c r="A131" s="11">
        <v>129</v>
      </c>
      <c r="B131" s="45" t="s">
        <v>247</v>
      </c>
      <c r="C131" s="9" t="s">
        <v>210</v>
      </c>
      <c r="D131" s="9" t="s">
        <v>248</v>
      </c>
      <c r="E131" s="11" t="s">
        <v>464</v>
      </c>
      <c r="F131" s="9" t="s">
        <v>418</v>
      </c>
      <c r="G131" s="9"/>
      <c r="H131" s="86">
        <v>5</v>
      </c>
      <c r="I131" s="86">
        <v>42</v>
      </c>
      <c r="J131" s="86">
        <f t="shared" si="19"/>
        <v>47</v>
      </c>
      <c r="K131" s="88">
        <f t="shared" si="7"/>
        <v>0.10638297872340426</v>
      </c>
      <c r="L131" s="87">
        <v>1145</v>
      </c>
      <c r="M131" s="87">
        <v>880</v>
      </c>
      <c r="N131" s="87">
        <v>908</v>
      </c>
      <c r="O131" s="86">
        <v>31</v>
      </c>
      <c r="P131" s="86">
        <v>26</v>
      </c>
      <c r="Q131" s="86">
        <v>27</v>
      </c>
      <c r="R131" s="11"/>
      <c r="S131" s="87">
        <v>40867</v>
      </c>
      <c r="T131" s="87">
        <v>0</v>
      </c>
      <c r="U131" s="87">
        <f t="shared" si="8"/>
        <v>40867</v>
      </c>
      <c r="V131" s="88">
        <f t="shared" si="9"/>
        <v>1</v>
      </c>
      <c r="W131" s="11"/>
      <c r="X131" s="87">
        <v>3056805</v>
      </c>
      <c r="Y131" s="87">
        <v>27889</v>
      </c>
      <c r="Z131" s="87">
        <v>83621</v>
      </c>
      <c r="AA131" s="87">
        <v>25509</v>
      </c>
      <c r="AB131" s="87"/>
      <c r="AC131" s="87">
        <v>5429</v>
      </c>
      <c r="AD131" s="87"/>
      <c r="AE131" s="87">
        <v>500</v>
      </c>
      <c r="AF131" s="87">
        <f t="shared" si="20"/>
        <v>31438</v>
      </c>
      <c r="AG131" s="87">
        <v>64018</v>
      </c>
      <c r="AH131" s="87"/>
      <c r="AI131" s="87"/>
      <c r="AJ131" s="87">
        <v>41683</v>
      </c>
      <c r="AK131" s="87">
        <f t="shared" si="21"/>
        <v>137139</v>
      </c>
    </row>
    <row r="132" spans="1:37" s="2" customFormat="1" ht="20.100000000000001" customHeight="1" x14ac:dyDescent="0.3">
      <c r="A132" s="11">
        <v>130</v>
      </c>
      <c r="B132" s="45" t="s">
        <v>249</v>
      </c>
      <c r="C132" s="9" t="s">
        <v>201</v>
      </c>
      <c r="D132" s="9" t="s">
        <v>250</v>
      </c>
      <c r="E132" s="11" t="s">
        <v>464</v>
      </c>
      <c r="F132" s="9" t="s">
        <v>417</v>
      </c>
      <c r="G132" s="9"/>
      <c r="H132" s="90">
        <v>29</v>
      </c>
      <c r="I132" s="86">
        <v>15</v>
      </c>
      <c r="J132" s="86">
        <f t="shared" si="19"/>
        <v>44</v>
      </c>
      <c r="K132" s="88">
        <f t="shared" ref="K132:K195" si="22">H132/J132</f>
        <v>0.65909090909090906</v>
      </c>
      <c r="L132" s="89">
        <v>1131</v>
      </c>
      <c r="M132" s="89">
        <v>1454</v>
      </c>
      <c r="N132" s="89">
        <v>1239</v>
      </c>
      <c r="O132" s="90">
        <v>39</v>
      </c>
      <c r="P132" s="90">
        <v>40</v>
      </c>
      <c r="Q132" s="90">
        <v>39</v>
      </c>
      <c r="R132" s="11"/>
      <c r="S132" s="89">
        <v>1184</v>
      </c>
      <c r="T132" s="89">
        <v>400</v>
      </c>
      <c r="U132" s="87">
        <f t="shared" ref="U132:U195" si="23">S132+T132</f>
        <v>1584</v>
      </c>
      <c r="V132" s="88">
        <f t="shared" ref="V132:V195" si="24">S132/U132</f>
        <v>0.74747474747474751</v>
      </c>
      <c r="W132" s="11"/>
      <c r="X132" s="87">
        <v>581643</v>
      </c>
      <c r="Y132" s="87">
        <v>-81540</v>
      </c>
      <c r="Z132" s="87">
        <v>4390</v>
      </c>
      <c r="AA132" s="89">
        <v>36368</v>
      </c>
      <c r="AB132" s="89"/>
      <c r="AC132" s="89">
        <v>48000</v>
      </c>
      <c r="AD132" s="89"/>
      <c r="AE132" s="89"/>
      <c r="AF132" s="87">
        <f t="shared" si="20"/>
        <v>84368</v>
      </c>
      <c r="AG132" s="89"/>
      <c r="AH132" s="89"/>
      <c r="AI132" s="89"/>
      <c r="AJ132" s="89">
        <v>7238</v>
      </c>
      <c r="AK132" s="87">
        <f t="shared" si="21"/>
        <v>91606</v>
      </c>
    </row>
    <row r="133" spans="1:37" s="2" customFormat="1" ht="20.100000000000001" customHeight="1" x14ac:dyDescent="0.3">
      <c r="A133" s="11">
        <v>131</v>
      </c>
      <c r="B133" s="45" t="s">
        <v>251</v>
      </c>
      <c r="C133" s="9" t="s">
        <v>194</v>
      </c>
      <c r="D133" s="9" t="s">
        <v>252</v>
      </c>
      <c r="E133" s="11" t="s">
        <v>464</v>
      </c>
      <c r="F133" s="13" t="s">
        <v>416</v>
      </c>
      <c r="G133" s="13"/>
      <c r="H133" s="90">
        <v>4</v>
      </c>
      <c r="I133" s="86">
        <v>3</v>
      </c>
      <c r="J133" s="86">
        <f t="shared" si="19"/>
        <v>7</v>
      </c>
      <c r="K133" s="88">
        <f t="shared" si="22"/>
        <v>0.5714285714285714</v>
      </c>
      <c r="L133" s="89">
        <v>919</v>
      </c>
      <c r="M133" s="89">
        <v>1277</v>
      </c>
      <c r="N133" s="89">
        <v>1072</v>
      </c>
      <c r="O133" s="90">
        <v>30</v>
      </c>
      <c r="P133" s="90">
        <v>41</v>
      </c>
      <c r="Q133" s="90">
        <v>35</v>
      </c>
      <c r="R133" s="11"/>
      <c r="S133" s="89">
        <v>2516</v>
      </c>
      <c r="T133" s="89"/>
      <c r="U133" s="87">
        <f t="shared" si="23"/>
        <v>2516</v>
      </c>
      <c r="V133" s="88">
        <f t="shared" si="24"/>
        <v>1</v>
      </c>
      <c r="W133" s="11"/>
      <c r="X133" s="87">
        <v>118468</v>
      </c>
      <c r="Y133" s="87">
        <v>-80822</v>
      </c>
      <c r="Z133" s="87">
        <v>4013</v>
      </c>
      <c r="AA133" s="89">
        <v>34845</v>
      </c>
      <c r="AB133" s="89">
        <v>10800</v>
      </c>
      <c r="AC133" s="89">
        <v>39520</v>
      </c>
      <c r="AD133" s="89"/>
      <c r="AE133" s="89"/>
      <c r="AF133" s="87">
        <f t="shared" si="20"/>
        <v>85165</v>
      </c>
      <c r="AG133" s="89"/>
      <c r="AH133" s="89"/>
      <c r="AI133" s="89"/>
      <c r="AJ133" s="89">
        <v>2</v>
      </c>
      <c r="AK133" s="87">
        <f t="shared" si="21"/>
        <v>85167</v>
      </c>
    </row>
    <row r="134" spans="1:37" s="2" customFormat="1" ht="20.100000000000001" customHeight="1" x14ac:dyDescent="0.3">
      <c r="A134" s="11">
        <v>132</v>
      </c>
      <c r="B134" s="45" t="s">
        <v>254</v>
      </c>
      <c r="C134" s="9" t="s">
        <v>253</v>
      </c>
      <c r="D134" s="9" t="s">
        <v>255</v>
      </c>
      <c r="E134" s="11" t="s">
        <v>464</v>
      </c>
      <c r="F134" s="9" t="s">
        <v>417</v>
      </c>
      <c r="G134" s="9"/>
      <c r="H134" s="90">
        <v>13</v>
      </c>
      <c r="I134" s="86">
        <v>2</v>
      </c>
      <c r="J134" s="86">
        <f t="shared" si="19"/>
        <v>15</v>
      </c>
      <c r="K134" s="88">
        <f t="shared" si="22"/>
        <v>0.8666666666666667</v>
      </c>
      <c r="L134" s="89">
        <v>944</v>
      </c>
      <c r="M134" s="89">
        <v>1088</v>
      </c>
      <c r="N134" s="89">
        <v>963</v>
      </c>
      <c r="O134" s="90">
        <v>31</v>
      </c>
      <c r="P134" s="90">
        <v>40</v>
      </c>
      <c r="Q134" s="90">
        <v>32</v>
      </c>
      <c r="R134" s="11"/>
      <c r="S134" s="89"/>
      <c r="T134" s="89">
        <v>40550</v>
      </c>
      <c r="U134" s="87">
        <f t="shared" si="23"/>
        <v>40550</v>
      </c>
      <c r="V134" s="88">
        <f t="shared" si="24"/>
        <v>0</v>
      </c>
      <c r="W134" s="11"/>
      <c r="X134" s="87">
        <v>158656</v>
      </c>
      <c r="Y134" s="87">
        <v>-146765</v>
      </c>
      <c r="Z134" s="87">
        <v>16956</v>
      </c>
      <c r="AA134" s="89">
        <v>102163</v>
      </c>
      <c r="AB134" s="89">
        <v>3600</v>
      </c>
      <c r="AC134" s="89">
        <v>39200</v>
      </c>
      <c r="AD134" s="89"/>
      <c r="AE134" s="89">
        <v>57560</v>
      </c>
      <c r="AF134" s="87">
        <f t="shared" si="20"/>
        <v>202523</v>
      </c>
      <c r="AG134" s="89"/>
      <c r="AH134" s="89"/>
      <c r="AI134" s="89"/>
      <c r="AJ134" s="89">
        <v>3095</v>
      </c>
      <c r="AK134" s="87">
        <f t="shared" si="21"/>
        <v>205618</v>
      </c>
    </row>
    <row r="135" spans="1:37" s="2" customFormat="1" ht="20.100000000000001" customHeight="1" x14ac:dyDescent="0.3">
      <c r="A135" s="11">
        <v>133</v>
      </c>
      <c r="B135" s="45" t="s">
        <v>256</v>
      </c>
      <c r="C135" s="9" t="s">
        <v>253</v>
      </c>
      <c r="D135" s="9" t="s">
        <v>257</v>
      </c>
      <c r="E135" s="11" t="s">
        <v>464</v>
      </c>
      <c r="F135" s="9" t="s">
        <v>417</v>
      </c>
      <c r="G135" s="9"/>
      <c r="H135" s="90">
        <v>7</v>
      </c>
      <c r="I135" s="86">
        <v>4</v>
      </c>
      <c r="J135" s="86">
        <f t="shared" si="19"/>
        <v>11</v>
      </c>
      <c r="K135" s="88">
        <f t="shared" si="22"/>
        <v>0.63636363636363635</v>
      </c>
      <c r="L135" s="89">
        <v>1088</v>
      </c>
      <c r="M135" s="89">
        <v>1669</v>
      </c>
      <c r="N135" s="89">
        <v>1299</v>
      </c>
      <c r="O135" s="90">
        <v>40</v>
      </c>
      <c r="P135" s="90">
        <v>40</v>
      </c>
      <c r="Q135" s="90">
        <v>40</v>
      </c>
      <c r="R135" s="11"/>
      <c r="S135" s="89">
        <v>12</v>
      </c>
      <c r="T135" s="89">
        <v>90</v>
      </c>
      <c r="U135" s="87">
        <f t="shared" si="23"/>
        <v>102</v>
      </c>
      <c r="V135" s="88">
        <f t="shared" si="24"/>
        <v>0.11764705882352941</v>
      </c>
      <c r="W135" s="11"/>
      <c r="X135" s="87">
        <v>182371</v>
      </c>
      <c r="Y135" s="87">
        <v>-159344</v>
      </c>
      <c r="Z135" s="87">
        <v>10972</v>
      </c>
      <c r="AA135" s="89">
        <v>94305</v>
      </c>
      <c r="AB135" s="89">
        <v>19552</v>
      </c>
      <c r="AC135" s="89">
        <v>50000</v>
      </c>
      <c r="AD135" s="89"/>
      <c r="AE135" s="89">
        <v>11594</v>
      </c>
      <c r="AF135" s="87">
        <f t="shared" si="20"/>
        <v>175451</v>
      </c>
      <c r="AG135" s="89"/>
      <c r="AH135" s="89"/>
      <c r="AI135" s="89"/>
      <c r="AJ135" s="89">
        <v>1199</v>
      </c>
      <c r="AK135" s="87">
        <f t="shared" si="21"/>
        <v>176650</v>
      </c>
    </row>
    <row r="136" spans="1:37" s="2" customFormat="1" ht="20.100000000000001" customHeight="1" x14ac:dyDescent="0.3">
      <c r="A136" s="11">
        <v>134</v>
      </c>
      <c r="B136" s="45" t="s">
        <v>258</v>
      </c>
      <c r="C136" s="9" t="s">
        <v>184</v>
      </c>
      <c r="D136" s="9" t="s">
        <v>259</v>
      </c>
      <c r="E136" s="11" t="s">
        <v>464</v>
      </c>
      <c r="F136" s="9" t="s">
        <v>417</v>
      </c>
      <c r="G136" s="9"/>
      <c r="H136" s="86">
        <v>13</v>
      </c>
      <c r="I136" s="86">
        <v>16</v>
      </c>
      <c r="J136" s="86">
        <f t="shared" si="19"/>
        <v>29</v>
      </c>
      <c r="K136" s="88">
        <f t="shared" si="22"/>
        <v>0.44827586206896552</v>
      </c>
      <c r="L136" s="87">
        <v>1908</v>
      </c>
      <c r="M136" s="87">
        <v>3150</v>
      </c>
      <c r="N136" s="87">
        <v>2593</v>
      </c>
      <c r="O136" s="86">
        <v>40</v>
      </c>
      <c r="P136" s="86">
        <v>40</v>
      </c>
      <c r="Q136" s="86">
        <v>40</v>
      </c>
      <c r="R136" s="11"/>
      <c r="S136" s="87">
        <v>55</v>
      </c>
      <c r="T136" s="87">
        <v>265</v>
      </c>
      <c r="U136" s="87">
        <f t="shared" si="23"/>
        <v>320</v>
      </c>
      <c r="V136" s="88">
        <f t="shared" si="24"/>
        <v>0.171875</v>
      </c>
      <c r="W136" s="11"/>
      <c r="X136" s="87">
        <v>1199761</v>
      </c>
      <c r="Y136" s="87">
        <v>-552408</v>
      </c>
      <c r="Z136" s="87">
        <v>-467534</v>
      </c>
      <c r="AA136" s="87"/>
      <c r="AB136" s="87"/>
      <c r="AC136" s="87"/>
      <c r="AD136" s="87">
        <v>13907</v>
      </c>
      <c r="AE136" s="87">
        <v>59881</v>
      </c>
      <c r="AF136" s="87">
        <f t="shared" si="20"/>
        <v>73788</v>
      </c>
      <c r="AG136" s="87">
        <v>8500</v>
      </c>
      <c r="AH136" s="87"/>
      <c r="AI136" s="87"/>
      <c r="AJ136" s="87">
        <v>2689</v>
      </c>
      <c r="AK136" s="87">
        <f t="shared" si="21"/>
        <v>84977</v>
      </c>
    </row>
    <row r="137" spans="1:37" s="2" customFormat="1" ht="20.100000000000001" customHeight="1" x14ac:dyDescent="0.3">
      <c r="A137" s="11">
        <v>135</v>
      </c>
      <c r="B137" s="45" t="s">
        <v>260</v>
      </c>
      <c r="C137" s="9" t="s">
        <v>184</v>
      </c>
      <c r="D137" s="9" t="s">
        <v>261</v>
      </c>
      <c r="E137" s="11" t="s">
        <v>464</v>
      </c>
      <c r="F137" s="9" t="s">
        <v>417</v>
      </c>
      <c r="G137" s="9"/>
      <c r="H137" s="86">
        <v>19</v>
      </c>
      <c r="I137" s="86">
        <v>5</v>
      </c>
      <c r="J137" s="86">
        <f t="shared" si="19"/>
        <v>24</v>
      </c>
      <c r="K137" s="88">
        <f t="shared" si="22"/>
        <v>0.79166666666666663</v>
      </c>
      <c r="L137" s="87">
        <v>1756</v>
      </c>
      <c r="M137" s="87">
        <v>1780</v>
      </c>
      <c r="N137" s="87">
        <v>1761</v>
      </c>
      <c r="O137" s="86">
        <v>40</v>
      </c>
      <c r="P137" s="86">
        <v>41</v>
      </c>
      <c r="Q137" s="86">
        <v>41</v>
      </c>
      <c r="R137" s="11"/>
      <c r="S137" s="87">
        <v>409</v>
      </c>
      <c r="T137" s="87">
        <v>1013</v>
      </c>
      <c r="U137" s="87">
        <f t="shared" si="23"/>
        <v>1422</v>
      </c>
      <c r="V137" s="88">
        <f t="shared" si="24"/>
        <v>0.28762306610407878</v>
      </c>
      <c r="W137" s="11"/>
      <c r="X137" s="87">
        <v>823615</v>
      </c>
      <c r="Y137" s="87">
        <v>-66184</v>
      </c>
      <c r="Z137" s="87">
        <v>15740</v>
      </c>
      <c r="AA137" s="87">
        <v>34415</v>
      </c>
      <c r="AB137" s="87"/>
      <c r="AC137" s="87">
        <v>14500</v>
      </c>
      <c r="AD137" s="87">
        <v>8733</v>
      </c>
      <c r="AE137" s="87">
        <v>32571</v>
      </c>
      <c r="AF137" s="87">
        <f t="shared" si="20"/>
        <v>90219</v>
      </c>
      <c r="AG137" s="87"/>
      <c r="AH137" s="87"/>
      <c r="AI137" s="87"/>
      <c r="AJ137" s="87">
        <v>1838</v>
      </c>
      <c r="AK137" s="87">
        <f t="shared" si="21"/>
        <v>92057</v>
      </c>
    </row>
    <row r="138" spans="1:37" s="2" customFormat="1" ht="20.100000000000001" customHeight="1" x14ac:dyDescent="0.3">
      <c r="A138" s="11">
        <v>136</v>
      </c>
      <c r="B138" s="45" t="s">
        <v>262</v>
      </c>
      <c r="C138" s="9" t="s">
        <v>184</v>
      </c>
      <c r="D138" s="9" t="s">
        <v>263</v>
      </c>
      <c r="E138" s="11" t="s">
        <v>464</v>
      </c>
      <c r="F138" s="9" t="s">
        <v>415</v>
      </c>
      <c r="G138" s="9"/>
      <c r="H138" s="86">
        <v>27</v>
      </c>
      <c r="I138" s="86">
        <v>26</v>
      </c>
      <c r="J138" s="86">
        <f t="shared" si="19"/>
        <v>53</v>
      </c>
      <c r="K138" s="88">
        <f t="shared" si="22"/>
        <v>0.50943396226415094</v>
      </c>
      <c r="L138" s="87">
        <v>1212</v>
      </c>
      <c r="M138" s="87">
        <v>1025</v>
      </c>
      <c r="N138" s="87">
        <v>1120</v>
      </c>
      <c r="O138" s="86">
        <v>48</v>
      </c>
      <c r="P138" s="86">
        <v>48</v>
      </c>
      <c r="Q138" s="86">
        <v>48</v>
      </c>
      <c r="R138" s="11"/>
      <c r="S138" s="87">
        <v>166</v>
      </c>
      <c r="T138" s="87">
        <v>0</v>
      </c>
      <c r="U138" s="87">
        <f t="shared" si="23"/>
        <v>166</v>
      </c>
      <c r="V138" s="88">
        <f t="shared" si="24"/>
        <v>1</v>
      </c>
      <c r="W138" s="11"/>
      <c r="X138" s="87">
        <v>1008770</v>
      </c>
      <c r="Y138" s="87">
        <v>-59851</v>
      </c>
      <c r="Z138" s="87">
        <v>-3456</v>
      </c>
      <c r="AA138" s="87"/>
      <c r="AB138" s="87">
        <v>25600</v>
      </c>
      <c r="AC138" s="87">
        <v>14000</v>
      </c>
      <c r="AD138" s="87">
        <v>11703</v>
      </c>
      <c r="AE138" s="87">
        <v>9077</v>
      </c>
      <c r="AF138" s="87">
        <f t="shared" si="20"/>
        <v>60380</v>
      </c>
      <c r="AG138" s="87"/>
      <c r="AH138" s="87"/>
      <c r="AI138" s="87"/>
      <c r="AJ138" s="87">
        <v>53</v>
      </c>
      <c r="AK138" s="87">
        <f t="shared" si="21"/>
        <v>60433</v>
      </c>
    </row>
    <row r="139" spans="1:37" s="2" customFormat="1" ht="20.100000000000001" customHeight="1" x14ac:dyDescent="0.3">
      <c r="A139" s="11">
        <v>137</v>
      </c>
      <c r="B139" s="45" t="s">
        <v>264</v>
      </c>
      <c r="C139" s="9" t="s">
        <v>184</v>
      </c>
      <c r="D139" s="9" t="s">
        <v>265</v>
      </c>
      <c r="E139" s="11" t="s">
        <v>464</v>
      </c>
      <c r="F139" s="9" t="s">
        <v>417</v>
      </c>
      <c r="G139" s="9"/>
      <c r="H139" s="86">
        <v>3</v>
      </c>
      <c r="I139" s="86">
        <v>4</v>
      </c>
      <c r="J139" s="86">
        <f t="shared" si="19"/>
        <v>7</v>
      </c>
      <c r="K139" s="88">
        <f t="shared" si="22"/>
        <v>0.42857142857142855</v>
      </c>
      <c r="L139" s="87">
        <v>967</v>
      </c>
      <c r="M139" s="87">
        <v>965</v>
      </c>
      <c r="N139" s="87">
        <v>965</v>
      </c>
      <c r="O139" s="86">
        <v>30</v>
      </c>
      <c r="P139" s="86">
        <v>33</v>
      </c>
      <c r="Q139" s="86">
        <v>31</v>
      </c>
      <c r="R139" s="11"/>
      <c r="S139" s="87"/>
      <c r="T139" s="87"/>
      <c r="U139" s="87">
        <f t="shared" si="23"/>
        <v>0</v>
      </c>
      <c r="V139" s="88" t="e">
        <f t="shared" si="24"/>
        <v>#DIV/0!</v>
      </c>
      <c r="W139" s="11"/>
      <c r="X139" s="87">
        <v>599502</v>
      </c>
      <c r="Y139" s="87">
        <v>5634</v>
      </c>
      <c r="Z139" s="87">
        <v>35609</v>
      </c>
      <c r="AA139" s="87">
        <v>23942</v>
      </c>
      <c r="AB139" s="87"/>
      <c r="AC139" s="87">
        <v>5000</v>
      </c>
      <c r="AD139" s="87">
        <v>3190</v>
      </c>
      <c r="AE139" s="87"/>
      <c r="AF139" s="87">
        <f t="shared" si="20"/>
        <v>32132</v>
      </c>
      <c r="AG139" s="87"/>
      <c r="AH139" s="87"/>
      <c r="AI139" s="87"/>
      <c r="AJ139" s="87">
        <v>3226</v>
      </c>
      <c r="AK139" s="87">
        <f t="shared" si="21"/>
        <v>35358</v>
      </c>
    </row>
    <row r="140" spans="1:37" s="2" customFormat="1" ht="20.100000000000001" customHeight="1" x14ac:dyDescent="0.3">
      <c r="A140" s="11">
        <v>138</v>
      </c>
      <c r="B140" s="45" t="s">
        <v>266</v>
      </c>
      <c r="C140" s="21" t="s">
        <v>28</v>
      </c>
      <c r="D140" s="9" t="s">
        <v>267</v>
      </c>
      <c r="E140" s="11" t="s">
        <v>464</v>
      </c>
      <c r="F140" s="9" t="s">
        <v>417</v>
      </c>
      <c r="G140" s="9"/>
      <c r="H140" s="90">
        <v>16</v>
      </c>
      <c r="I140" s="86">
        <v>8</v>
      </c>
      <c r="J140" s="86">
        <f t="shared" si="19"/>
        <v>24</v>
      </c>
      <c r="K140" s="88">
        <f t="shared" si="22"/>
        <v>0.66666666666666663</v>
      </c>
      <c r="L140" s="89">
        <v>1098</v>
      </c>
      <c r="M140" s="89">
        <v>1040</v>
      </c>
      <c r="N140" s="89">
        <v>1079</v>
      </c>
      <c r="O140" s="90">
        <v>34</v>
      </c>
      <c r="P140" s="90">
        <v>34</v>
      </c>
      <c r="Q140" s="90">
        <v>34</v>
      </c>
      <c r="R140" s="11"/>
      <c r="S140" s="89">
        <v>27835</v>
      </c>
      <c r="T140" s="89"/>
      <c r="U140" s="87">
        <f t="shared" si="23"/>
        <v>27835</v>
      </c>
      <c r="V140" s="88">
        <f t="shared" si="24"/>
        <v>1</v>
      </c>
      <c r="W140" s="11"/>
      <c r="X140" s="87">
        <v>433687</v>
      </c>
      <c r="Y140" s="87">
        <v>-45319</v>
      </c>
      <c r="Z140" s="87">
        <v>13248</v>
      </c>
      <c r="AA140" s="89">
        <v>56285</v>
      </c>
      <c r="AB140" s="89"/>
      <c r="AC140" s="89"/>
      <c r="AD140" s="89"/>
      <c r="AE140" s="89"/>
      <c r="AF140" s="87">
        <f t="shared" si="20"/>
        <v>56285</v>
      </c>
      <c r="AG140" s="89"/>
      <c r="AH140" s="89"/>
      <c r="AI140" s="89"/>
      <c r="AJ140" s="89">
        <v>10473</v>
      </c>
      <c r="AK140" s="87">
        <f t="shared" si="21"/>
        <v>66758</v>
      </c>
    </row>
    <row r="141" spans="1:37" s="2" customFormat="1" ht="20.100000000000001" customHeight="1" x14ac:dyDescent="0.3">
      <c r="A141" s="11">
        <v>139</v>
      </c>
      <c r="B141" s="45" t="s">
        <v>268</v>
      </c>
      <c r="C141" s="21" t="s">
        <v>28</v>
      </c>
      <c r="D141" s="9" t="s">
        <v>269</v>
      </c>
      <c r="E141" s="11" t="s">
        <v>464</v>
      </c>
      <c r="F141" s="9" t="s">
        <v>415</v>
      </c>
      <c r="G141" s="9"/>
      <c r="H141" s="86">
        <v>2</v>
      </c>
      <c r="I141" s="86">
        <v>4</v>
      </c>
      <c r="J141" s="86">
        <f t="shared" si="19"/>
        <v>6</v>
      </c>
      <c r="K141" s="88">
        <f t="shared" si="22"/>
        <v>0.33333333333333331</v>
      </c>
      <c r="L141" s="87">
        <v>1200</v>
      </c>
      <c r="M141" s="87">
        <v>1475</v>
      </c>
      <c r="N141" s="87">
        <v>1383</v>
      </c>
      <c r="O141" s="90">
        <v>40</v>
      </c>
      <c r="P141" s="90">
        <v>40</v>
      </c>
      <c r="Q141" s="90">
        <v>40</v>
      </c>
      <c r="R141" s="11"/>
      <c r="S141" s="87">
        <v>1286</v>
      </c>
      <c r="T141" s="87">
        <v>4219</v>
      </c>
      <c r="U141" s="87">
        <f t="shared" si="23"/>
        <v>5505</v>
      </c>
      <c r="V141" s="88">
        <f t="shared" si="24"/>
        <v>0.23360581289736604</v>
      </c>
      <c r="W141" s="11"/>
      <c r="X141" s="87">
        <v>175255</v>
      </c>
      <c r="Y141" s="87">
        <v>-146770</v>
      </c>
      <c r="Z141" s="87">
        <v>15458</v>
      </c>
      <c r="AA141" s="87">
        <v>38244</v>
      </c>
      <c r="AB141" s="87">
        <v>12800</v>
      </c>
      <c r="AC141" s="87">
        <v>57020</v>
      </c>
      <c r="AD141" s="87"/>
      <c r="AE141" s="87">
        <v>53800</v>
      </c>
      <c r="AF141" s="87">
        <f t="shared" si="20"/>
        <v>161864</v>
      </c>
      <c r="AG141" s="87"/>
      <c r="AH141" s="87"/>
      <c r="AI141" s="87"/>
      <c r="AJ141" s="87">
        <v>365</v>
      </c>
      <c r="AK141" s="87">
        <f t="shared" si="21"/>
        <v>162229</v>
      </c>
    </row>
    <row r="142" spans="1:37" s="2" customFormat="1" ht="20.100000000000001" customHeight="1" x14ac:dyDescent="0.3">
      <c r="A142" s="11">
        <v>140</v>
      </c>
      <c r="B142" s="45" t="s">
        <v>270</v>
      </c>
      <c r="C142" s="9" t="s">
        <v>199</v>
      </c>
      <c r="D142" s="9" t="s">
        <v>271</v>
      </c>
      <c r="E142" s="11" t="s">
        <v>464</v>
      </c>
      <c r="F142" s="13" t="s">
        <v>416</v>
      </c>
      <c r="G142" s="13"/>
      <c r="H142" s="86">
        <v>3</v>
      </c>
      <c r="I142" s="86">
        <v>2</v>
      </c>
      <c r="J142" s="86">
        <f t="shared" si="19"/>
        <v>5</v>
      </c>
      <c r="K142" s="88">
        <f t="shared" si="22"/>
        <v>0.6</v>
      </c>
      <c r="L142" s="89">
        <v>1369</v>
      </c>
      <c r="M142" s="89">
        <v>1427</v>
      </c>
      <c r="N142" s="89">
        <v>1392</v>
      </c>
      <c r="O142" s="86">
        <v>40</v>
      </c>
      <c r="P142" s="86">
        <v>40</v>
      </c>
      <c r="Q142" s="86">
        <v>40</v>
      </c>
      <c r="R142" s="11"/>
      <c r="S142" s="87">
        <f>144+240+351</f>
        <v>735</v>
      </c>
      <c r="T142" s="89">
        <v>1016</v>
      </c>
      <c r="U142" s="87">
        <f t="shared" si="23"/>
        <v>1751</v>
      </c>
      <c r="V142" s="88">
        <f t="shared" si="24"/>
        <v>0.41976013706453458</v>
      </c>
      <c r="W142" s="11"/>
      <c r="X142" s="89">
        <v>164011</v>
      </c>
      <c r="Y142" s="89">
        <v>-112737</v>
      </c>
      <c r="Z142" s="89">
        <v>-25324</v>
      </c>
      <c r="AA142" s="87">
        <v>11369</v>
      </c>
      <c r="AB142" s="87"/>
      <c r="AC142" s="87"/>
      <c r="AD142" s="87"/>
      <c r="AE142" s="89"/>
      <c r="AF142" s="89">
        <f t="shared" si="20"/>
        <v>11369</v>
      </c>
      <c r="AG142" s="87"/>
      <c r="AH142" s="87"/>
      <c r="AI142" s="87">
        <v>78679</v>
      </c>
      <c r="AJ142" s="87">
        <v>1453</v>
      </c>
      <c r="AK142" s="87">
        <f t="shared" si="21"/>
        <v>91501</v>
      </c>
    </row>
    <row r="143" spans="1:37" s="2" customFormat="1" ht="20.100000000000001" customHeight="1" x14ac:dyDescent="0.3">
      <c r="A143" s="11">
        <v>141</v>
      </c>
      <c r="B143" s="45" t="s">
        <v>272</v>
      </c>
      <c r="C143" s="9" t="s">
        <v>4</v>
      </c>
      <c r="D143" s="9" t="s">
        <v>273</v>
      </c>
      <c r="E143" s="11" t="s">
        <v>464</v>
      </c>
      <c r="F143" s="9" t="s">
        <v>67</v>
      </c>
      <c r="G143" s="9"/>
      <c r="H143" s="86">
        <v>8</v>
      </c>
      <c r="I143" s="86">
        <v>7</v>
      </c>
      <c r="J143" s="86">
        <f t="shared" si="19"/>
        <v>15</v>
      </c>
      <c r="K143" s="88">
        <f t="shared" si="22"/>
        <v>0.53333333333333333</v>
      </c>
      <c r="L143" s="89">
        <v>1613</v>
      </c>
      <c r="M143" s="89">
        <v>1829</v>
      </c>
      <c r="N143" s="89">
        <v>1713</v>
      </c>
      <c r="O143" s="86">
        <v>44</v>
      </c>
      <c r="P143" s="86">
        <v>41</v>
      </c>
      <c r="Q143" s="86">
        <v>43</v>
      </c>
      <c r="R143" s="11"/>
      <c r="S143" s="87">
        <f>13+2</f>
        <v>15</v>
      </c>
      <c r="T143" s="87">
        <v>2</v>
      </c>
      <c r="U143" s="87">
        <f t="shared" si="23"/>
        <v>17</v>
      </c>
      <c r="V143" s="88">
        <f t="shared" si="24"/>
        <v>0.88235294117647056</v>
      </c>
      <c r="W143" s="11"/>
      <c r="X143" s="89">
        <v>1482033</v>
      </c>
      <c r="Y143" s="89">
        <v>254432</v>
      </c>
      <c r="Z143" s="89">
        <v>218637</v>
      </c>
      <c r="AA143" s="87"/>
      <c r="AB143" s="87"/>
      <c r="AC143" s="87"/>
      <c r="AD143" s="87">
        <v>5376</v>
      </c>
      <c r="AE143" s="89">
        <v>10300</v>
      </c>
      <c r="AF143" s="89">
        <f t="shared" si="20"/>
        <v>15676</v>
      </c>
      <c r="AG143" s="87"/>
      <c r="AH143" s="87"/>
      <c r="AI143" s="87"/>
      <c r="AJ143" s="87">
        <v>3277</v>
      </c>
      <c r="AK143" s="87">
        <f t="shared" si="21"/>
        <v>18953</v>
      </c>
    </row>
    <row r="144" spans="1:37" s="2" customFormat="1" ht="20.100000000000001" customHeight="1" x14ac:dyDescent="0.3">
      <c r="A144" s="11">
        <v>142</v>
      </c>
      <c r="B144" s="45" t="s">
        <v>2773</v>
      </c>
      <c r="C144" s="9" t="s">
        <v>22</v>
      </c>
      <c r="D144" s="40" t="s">
        <v>2746</v>
      </c>
      <c r="E144" s="11" t="s">
        <v>2700</v>
      </c>
      <c r="F144" s="40" t="s">
        <v>67</v>
      </c>
      <c r="G144" s="40"/>
      <c r="H144" s="86">
        <v>5</v>
      </c>
      <c r="I144" s="86">
        <v>5</v>
      </c>
      <c r="J144" s="86">
        <v>10</v>
      </c>
      <c r="K144" s="88">
        <f t="shared" si="22"/>
        <v>0.5</v>
      </c>
      <c r="L144" s="87">
        <v>1200</v>
      </c>
      <c r="M144" s="87">
        <v>1440</v>
      </c>
      <c r="N144" s="87">
        <v>1320</v>
      </c>
      <c r="O144" s="86">
        <v>40</v>
      </c>
      <c r="P144" s="86">
        <v>40</v>
      </c>
      <c r="Q144" s="86">
        <v>40</v>
      </c>
      <c r="R144" s="11"/>
      <c r="S144" s="87">
        <v>2374</v>
      </c>
      <c r="T144" s="87">
        <v>1360</v>
      </c>
      <c r="U144" s="87">
        <f t="shared" si="23"/>
        <v>3734</v>
      </c>
      <c r="V144" s="88">
        <f t="shared" si="24"/>
        <v>0.63577932512051416</v>
      </c>
      <c r="W144" s="11"/>
      <c r="X144" s="87">
        <v>621360</v>
      </c>
      <c r="Y144" s="87">
        <v>-120498</v>
      </c>
      <c r="Z144" s="87">
        <v>19965</v>
      </c>
      <c r="AA144" s="87">
        <v>108735</v>
      </c>
      <c r="AB144" s="87">
        <v>15866</v>
      </c>
      <c r="AC144" s="87">
        <v>23988</v>
      </c>
      <c r="AD144" s="87">
        <v>4838</v>
      </c>
      <c r="AE144" s="87"/>
      <c r="AF144" s="87">
        <v>153427</v>
      </c>
      <c r="AG144" s="87"/>
      <c r="AH144" s="87"/>
      <c r="AI144" s="87"/>
      <c r="AJ144" s="87">
        <v>5178</v>
      </c>
      <c r="AK144" s="87">
        <v>158605</v>
      </c>
    </row>
    <row r="145" spans="1:37" s="2" customFormat="1" ht="20.100000000000001" customHeight="1" x14ac:dyDescent="0.3">
      <c r="A145" s="11">
        <v>143</v>
      </c>
      <c r="B145" s="45" t="s">
        <v>274</v>
      </c>
      <c r="C145" s="11" t="s">
        <v>205</v>
      </c>
      <c r="D145" s="93" t="s">
        <v>275</v>
      </c>
      <c r="E145" s="11" t="s">
        <v>464</v>
      </c>
      <c r="F145" s="9" t="s">
        <v>67</v>
      </c>
      <c r="G145" s="9"/>
      <c r="H145" s="90">
        <v>4</v>
      </c>
      <c r="I145" s="86">
        <v>8</v>
      </c>
      <c r="J145" s="86">
        <f>H145+I145</f>
        <v>12</v>
      </c>
      <c r="K145" s="88">
        <f t="shared" si="22"/>
        <v>0.33333333333333331</v>
      </c>
      <c r="L145" s="89">
        <v>1564</v>
      </c>
      <c r="M145" s="89">
        <v>1810</v>
      </c>
      <c r="N145" s="89">
        <v>1728</v>
      </c>
      <c r="O145" s="90">
        <v>38</v>
      </c>
      <c r="P145" s="90">
        <v>39</v>
      </c>
      <c r="Q145" s="90">
        <v>38</v>
      </c>
      <c r="R145" s="94"/>
      <c r="S145" s="89">
        <v>194</v>
      </c>
      <c r="T145" s="89">
        <v>1450</v>
      </c>
      <c r="U145" s="87">
        <f t="shared" si="23"/>
        <v>1644</v>
      </c>
      <c r="V145" s="88">
        <f t="shared" si="24"/>
        <v>0.11800486618004866</v>
      </c>
      <c r="W145" s="94"/>
      <c r="X145" s="87">
        <v>344777</v>
      </c>
      <c r="Y145" s="87">
        <v>-33547</v>
      </c>
      <c r="Z145" s="87">
        <v>57495</v>
      </c>
      <c r="AA145" s="89">
        <v>54407</v>
      </c>
      <c r="AB145" s="89">
        <v>25510</v>
      </c>
      <c r="AC145" s="89">
        <v>10710</v>
      </c>
      <c r="AD145" s="89"/>
      <c r="AE145" s="89"/>
      <c r="AF145" s="87">
        <f>SUM(AE145,AD145,AC145,AB145,AA145)</f>
        <v>90627</v>
      </c>
      <c r="AG145" s="89"/>
      <c r="AH145" s="89"/>
      <c r="AI145" s="89"/>
      <c r="AJ145" s="89">
        <v>3607</v>
      </c>
      <c r="AK145" s="87">
        <f>SUM(AJ145,AI145,AH145,AG145,AE145,AD145,AC145,AB145,AA145)</f>
        <v>94234</v>
      </c>
    </row>
    <row r="146" spans="1:37" s="2" customFormat="1" ht="20.100000000000001" customHeight="1" x14ac:dyDescent="0.3">
      <c r="A146" s="11">
        <v>144</v>
      </c>
      <c r="B146" s="45" t="s">
        <v>276</v>
      </c>
      <c r="C146" s="21" t="s">
        <v>28</v>
      </c>
      <c r="D146" s="9" t="s">
        <v>277</v>
      </c>
      <c r="E146" s="11" t="s">
        <v>464</v>
      </c>
      <c r="F146" s="9" t="s">
        <v>417</v>
      </c>
      <c r="G146" s="9"/>
      <c r="H146" s="86">
        <v>15</v>
      </c>
      <c r="I146" s="86">
        <v>6</v>
      </c>
      <c r="J146" s="86">
        <f>H146+I146</f>
        <v>21</v>
      </c>
      <c r="K146" s="88">
        <f t="shared" si="22"/>
        <v>0.7142857142857143</v>
      </c>
      <c r="L146" s="87">
        <v>970</v>
      </c>
      <c r="M146" s="87">
        <v>1013</v>
      </c>
      <c r="N146" s="87">
        <v>982</v>
      </c>
      <c r="O146" s="86">
        <v>33</v>
      </c>
      <c r="P146" s="86">
        <v>33</v>
      </c>
      <c r="Q146" s="86">
        <v>33</v>
      </c>
      <c r="R146" s="11"/>
      <c r="S146" s="87"/>
      <c r="T146" s="87"/>
      <c r="U146" s="87">
        <f t="shared" si="23"/>
        <v>0</v>
      </c>
      <c r="V146" s="88" t="e">
        <f t="shared" si="24"/>
        <v>#DIV/0!</v>
      </c>
      <c r="W146" s="11"/>
      <c r="X146" s="87">
        <v>323046</v>
      </c>
      <c r="Y146" s="87">
        <v>-41158</v>
      </c>
      <c r="Z146" s="87">
        <v>12548</v>
      </c>
      <c r="AA146" s="87">
        <v>49786</v>
      </c>
      <c r="AB146" s="87"/>
      <c r="AC146" s="87"/>
      <c r="AD146" s="87">
        <v>5839</v>
      </c>
      <c r="AE146" s="87"/>
      <c r="AF146" s="87">
        <f>SUM(AE146,AD146,AC146,AB146,AA146)</f>
        <v>55625</v>
      </c>
      <c r="AG146" s="87"/>
      <c r="AH146" s="87"/>
      <c r="AI146" s="87"/>
      <c r="AJ146" s="87">
        <v>2169</v>
      </c>
      <c r="AK146" s="87">
        <f>SUM(AJ146,AI146,AH146,AG146,AE146,AD146,AC146,AB146,AA146)</f>
        <v>57794</v>
      </c>
    </row>
    <row r="147" spans="1:37" s="2" customFormat="1" ht="20.100000000000001" customHeight="1" x14ac:dyDescent="0.3">
      <c r="A147" s="11">
        <v>145</v>
      </c>
      <c r="B147" s="45" t="s">
        <v>2747</v>
      </c>
      <c r="C147" s="9" t="s">
        <v>1366</v>
      </c>
      <c r="D147" s="40" t="s">
        <v>2748</v>
      </c>
      <c r="E147" s="11" t="s">
        <v>2700</v>
      </c>
      <c r="F147" s="40" t="s">
        <v>777</v>
      </c>
      <c r="G147" s="40"/>
      <c r="H147" s="86">
        <v>12</v>
      </c>
      <c r="I147" s="86">
        <v>23</v>
      </c>
      <c r="J147" s="86">
        <v>35</v>
      </c>
      <c r="K147" s="88">
        <f t="shared" si="22"/>
        <v>0.34285714285714286</v>
      </c>
      <c r="L147" s="87">
        <v>3681</v>
      </c>
      <c r="M147" s="87">
        <v>5411</v>
      </c>
      <c r="N147" s="87">
        <v>4818</v>
      </c>
      <c r="O147" s="86">
        <v>39</v>
      </c>
      <c r="P147" s="86">
        <v>40</v>
      </c>
      <c r="Q147" s="86">
        <v>40</v>
      </c>
      <c r="R147" s="11"/>
      <c r="S147" s="87">
        <v>1556</v>
      </c>
      <c r="T147" s="87">
        <v>911</v>
      </c>
      <c r="U147" s="87">
        <f t="shared" si="23"/>
        <v>2467</v>
      </c>
      <c r="V147" s="88">
        <f t="shared" si="24"/>
        <v>0.63072557762464532</v>
      </c>
      <c r="W147" s="11"/>
      <c r="X147" s="87">
        <v>17178386</v>
      </c>
      <c r="Y147" s="87">
        <v>830768</v>
      </c>
      <c r="Z147" s="87">
        <v>695893</v>
      </c>
      <c r="AA147" s="87"/>
      <c r="AB147" s="87"/>
      <c r="AC147" s="87"/>
      <c r="AD147" s="87"/>
      <c r="AE147" s="87">
        <v>3000</v>
      </c>
      <c r="AF147" s="87">
        <v>3000</v>
      </c>
      <c r="AG147" s="87"/>
      <c r="AH147" s="87"/>
      <c r="AI147" s="87"/>
      <c r="AJ147" s="87">
        <v>135372</v>
      </c>
      <c r="AK147" s="87">
        <v>138372</v>
      </c>
    </row>
    <row r="148" spans="1:37" s="2" customFormat="1" ht="20.100000000000001" customHeight="1" x14ac:dyDescent="0.3">
      <c r="A148" s="11">
        <v>146</v>
      </c>
      <c r="B148" s="45" t="s">
        <v>278</v>
      </c>
      <c r="C148" s="9" t="s">
        <v>5</v>
      </c>
      <c r="D148" s="9" t="s">
        <v>279</v>
      </c>
      <c r="E148" s="11" t="s">
        <v>464</v>
      </c>
      <c r="F148" s="9" t="s">
        <v>417</v>
      </c>
      <c r="G148" s="9"/>
      <c r="H148" s="86">
        <v>3</v>
      </c>
      <c r="I148" s="86">
        <v>5</v>
      </c>
      <c r="J148" s="86">
        <f t="shared" ref="J148:J160" si="25">H148+I148</f>
        <v>8</v>
      </c>
      <c r="K148" s="88">
        <f t="shared" si="22"/>
        <v>0.375</v>
      </c>
      <c r="L148" s="87">
        <v>1088</v>
      </c>
      <c r="M148" s="87">
        <v>1353</v>
      </c>
      <c r="N148" s="87">
        <v>1254</v>
      </c>
      <c r="O148" s="86">
        <v>40</v>
      </c>
      <c r="P148" s="86">
        <v>40</v>
      </c>
      <c r="Q148" s="86">
        <v>40</v>
      </c>
      <c r="R148" s="11"/>
      <c r="S148" s="87">
        <v>2448</v>
      </c>
      <c r="T148" s="87"/>
      <c r="U148" s="87">
        <f t="shared" si="23"/>
        <v>2448</v>
      </c>
      <c r="V148" s="88">
        <f t="shared" si="24"/>
        <v>1</v>
      </c>
      <c r="W148" s="11"/>
      <c r="X148" s="87">
        <v>343597</v>
      </c>
      <c r="Y148" s="87">
        <v>-88565</v>
      </c>
      <c r="Z148" s="87">
        <v>35792</v>
      </c>
      <c r="AA148" s="87">
        <v>92500</v>
      </c>
      <c r="AB148" s="87">
        <v>6018</v>
      </c>
      <c r="AC148" s="87">
        <v>23000</v>
      </c>
      <c r="AD148" s="87"/>
      <c r="AE148" s="87"/>
      <c r="AF148" s="87">
        <f t="shared" ref="AF148:AF160" si="26">SUM(AE148,AD148,AC148,AB148,AA148)</f>
        <v>121518</v>
      </c>
      <c r="AG148" s="87"/>
      <c r="AH148" s="87"/>
      <c r="AI148" s="87"/>
      <c r="AJ148" s="87">
        <v>5435</v>
      </c>
      <c r="AK148" s="87">
        <f t="shared" ref="AK148:AK160" si="27">SUM(AJ148,AI148,AH148,AG148,AE148,AD148,AC148,AB148,AA148)</f>
        <v>126953</v>
      </c>
    </row>
    <row r="149" spans="1:37" s="2" customFormat="1" ht="20.100000000000001" customHeight="1" x14ac:dyDescent="0.3">
      <c r="A149" s="11">
        <v>147</v>
      </c>
      <c r="B149" s="45" t="s">
        <v>280</v>
      </c>
      <c r="C149" s="9" t="s">
        <v>184</v>
      </c>
      <c r="D149" s="9" t="s">
        <v>281</v>
      </c>
      <c r="E149" s="11" t="s">
        <v>464</v>
      </c>
      <c r="F149" s="9" t="s">
        <v>417</v>
      </c>
      <c r="G149" s="9"/>
      <c r="H149" s="86">
        <v>21</v>
      </c>
      <c r="I149" s="86">
        <v>40</v>
      </c>
      <c r="J149" s="86">
        <f t="shared" si="25"/>
        <v>61</v>
      </c>
      <c r="K149" s="88">
        <f t="shared" si="22"/>
        <v>0.34426229508196721</v>
      </c>
      <c r="L149" s="87">
        <v>2069</v>
      </c>
      <c r="M149" s="87">
        <v>2371</v>
      </c>
      <c r="N149" s="87">
        <v>2267</v>
      </c>
      <c r="O149" s="86">
        <v>38</v>
      </c>
      <c r="P149" s="86">
        <v>39</v>
      </c>
      <c r="Q149" s="86">
        <v>39</v>
      </c>
      <c r="R149" s="11"/>
      <c r="S149" s="87">
        <v>7046</v>
      </c>
      <c r="T149" s="87"/>
      <c r="U149" s="87">
        <f t="shared" si="23"/>
        <v>7046</v>
      </c>
      <c r="V149" s="88">
        <f t="shared" si="24"/>
        <v>1</v>
      </c>
      <c r="W149" s="11"/>
      <c r="X149" s="87">
        <v>6826673</v>
      </c>
      <c r="Y149" s="87">
        <v>613209</v>
      </c>
      <c r="Z149" s="87">
        <v>769388</v>
      </c>
      <c r="AA149" s="87">
        <v>11254</v>
      </c>
      <c r="AB149" s="87"/>
      <c r="AC149" s="87"/>
      <c r="AD149" s="87">
        <v>41400</v>
      </c>
      <c r="AE149" s="87">
        <v>199686</v>
      </c>
      <c r="AF149" s="87">
        <f t="shared" si="26"/>
        <v>252340</v>
      </c>
      <c r="AG149" s="87"/>
      <c r="AH149" s="87"/>
      <c r="AI149" s="87"/>
      <c r="AJ149" s="87">
        <v>185734</v>
      </c>
      <c r="AK149" s="87">
        <f t="shared" si="27"/>
        <v>438074</v>
      </c>
    </row>
    <row r="150" spans="1:37" s="2" customFormat="1" ht="20.100000000000001" customHeight="1" x14ac:dyDescent="0.3">
      <c r="A150" s="11">
        <v>148</v>
      </c>
      <c r="B150" s="45" t="s">
        <v>282</v>
      </c>
      <c r="C150" s="9" t="s">
        <v>450</v>
      </c>
      <c r="D150" s="9" t="s">
        <v>451</v>
      </c>
      <c r="E150" s="11" t="s">
        <v>464</v>
      </c>
      <c r="F150" s="9" t="s">
        <v>424</v>
      </c>
      <c r="G150" s="9"/>
      <c r="H150" s="90">
        <v>6</v>
      </c>
      <c r="I150" s="86">
        <v>1</v>
      </c>
      <c r="J150" s="86">
        <f t="shared" si="25"/>
        <v>7</v>
      </c>
      <c r="K150" s="88">
        <f t="shared" si="22"/>
        <v>0.8571428571428571</v>
      </c>
      <c r="L150" s="89">
        <v>1088</v>
      </c>
      <c r="M150" s="89">
        <v>1500</v>
      </c>
      <c r="N150" s="89">
        <v>1147</v>
      </c>
      <c r="O150" s="90">
        <v>40</v>
      </c>
      <c r="P150" s="90">
        <v>40</v>
      </c>
      <c r="Q150" s="90">
        <v>40</v>
      </c>
      <c r="R150" s="11"/>
      <c r="S150" s="89"/>
      <c r="T150" s="89"/>
      <c r="U150" s="87">
        <f t="shared" si="23"/>
        <v>0</v>
      </c>
      <c r="V150" s="88" t="e">
        <f t="shared" si="24"/>
        <v>#DIV/0!</v>
      </c>
      <c r="W150" s="11"/>
      <c r="X150" s="87">
        <v>199739</v>
      </c>
      <c r="Y150" s="87">
        <v>-54650</v>
      </c>
      <c r="Z150" s="87">
        <v>4072</v>
      </c>
      <c r="AA150" s="89">
        <v>56484</v>
      </c>
      <c r="AB150" s="89">
        <v>4236</v>
      </c>
      <c r="AC150" s="89">
        <v>50000</v>
      </c>
      <c r="AD150" s="89"/>
      <c r="AE150" s="89"/>
      <c r="AF150" s="87">
        <f t="shared" si="26"/>
        <v>110720</v>
      </c>
      <c r="AG150" s="89"/>
      <c r="AH150" s="89"/>
      <c r="AI150" s="89"/>
      <c r="AJ150" s="89">
        <v>9490</v>
      </c>
      <c r="AK150" s="87">
        <f t="shared" si="27"/>
        <v>120210</v>
      </c>
    </row>
    <row r="151" spans="1:37" s="2" customFormat="1" ht="20.100000000000001" customHeight="1" x14ac:dyDescent="0.3">
      <c r="A151" s="11">
        <v>149</v>
      </c>
      <c r="B151" s="45" t="s">
        <v>284</v>
      </c>
      <c r="C151" s="9" t="s">
        <v>283</v>
      </c>
      <c r="D151" s="9" t="s">
        <v>285</v>
      </c>
      <c r="E151" s="11" t="s">
        <v>464</v>
      </c>
      <c r="F151" s="9" t="s">
        <v>417</v>
      </c>
      <c r="G151" s="9"/>
      <c r="H151" s="86">
        <v>6</v>
      </c>
      <c r="I151" s="86">
        <v>2</v>
      </c>
      <c r="J151" s="86">
        <f t="shared" si="25"/>
        <v>8</v>
      </c>
      <c r="K151" s="88">
        <f t="shared" si="22"/>
        <v>0.75</v>
      </c>
      <c r="L151" s="89">
        <v>1097</v>
      </c>
      <c r="M151" s="89">
        <v>1110</v>
      </c>
      <c r="N151" s="89">
        <v>1100</v>
      </c>
      <c r="O151" s="86">
        <v>40</v>
      </c>
      <c r="P151" s="86">
        <v>40</v>
      </c>
      <c r="Q151" s="86">
        <v>40</v>
      </c>
      <c r="R151" s="11"/>
      <c r="S151" s="89">
        <f>300+30</f>
        <v>330</v>
      </c>
      <c r="T151" s="89">
        <f>500+350+50+15</f>
        <v>915</v>
      </c>
      <c r="U151" s="87">
        <f t="shared" si="23"/>
        <v>1245</v>
      </c>
      <c r="V151" s="88">
        <f t="shared" si="24"/>
        <v>0.26506024096385544</v>
      </c>
      <c r="W151" s="11"/>
      <c r="X151" s="89">
        <v>357686</v>
      </c>
      <c r="Y151" s="89">
        <v>-53785</v>
      </c>
      <c r="Z151" s="89">
        <v>1102</v>
      </c>
      <c r="AA151" s="89">
        <v>70539</v>
      </c>
      <c r="AB151" s="89"/>
      <c r="AC151" s="89"/>
      <c r="AD151" s="89"/>
      <c r="AE151" s="89"/>
      <c r="AF151" s="87">
        <f t="shared" si="26"/>
        <v>70539</v>
      </c>
      <c r="AG151" s="89"/>
      <c r="AH151" s="89"/>
      <c r="AI151" s="89"/>
      <c r="AJ151" s="89">
        <v>57</v>
      </c>
      <c r="AK151" s="87">
        <f t="shared" si="27"/>
        <v>70596</v>
      </c>
    </row>
    <row r="152" spans="1:37" s="2" customFormat="1" ht="20.100000000000001" customHeight="1" x14ac:dyDescent="0.3">
      <c r="A152" s="11">
        <v>150</v>
      </c>
      <c r="B152" s="45" t="s">
        <v>286</v>
      </c>
      <c r="C152" s="9" t="s">
        <v>57</v>
      </c>
      <c r="D152" s="11" t="s">
        <v>287</v>
      </c>
      <c r="E152" s="11" t="s">
        <v>464</v>
      </c>
      <c r="F152" s="9" t="s">
        <v>67</v>
      </c>
      <c r="G152" s="9"/>
      <c r="H152" s="86">
        <v>11</v>
      </c>
      <c r="I152" s="86">
        <v>1</v>
      </c>
      <c r="J152" s="86">
        <f t="shared" si="25"/>
        <v>12</v>
      </c>
      <c r="K152" s="88">
        <f t="shared" si="22"/>
        <v>0.91666666666666663</v>
      </c>
      <c r="L152" s="89">
        <v>1762</v>
      </c>
      <c r="M152" s="89">
        <v>2172</v>
      </c>
      <c r="N152" s="89">
        <v>1796</v>
      </c>
      <c r="O152" s="86">
        <v>56</v>
      </c>
      <c r="P152" s="86">
        <v>60</v>
      </c>
      <c r="Q152" s="86">
        <v>57</v>
      </c>
      <c r="R152" s="11"/>
      <c r="S152" s="87">
        <f>41+40</f>
        <v>81</v>
      </c>
      <c r="T152" s="87">
        <v>174</v>
      </c>
      <c r="U152" s="87">
        <f t="shared" si="23"/>
        <v>255</v>
      </c>
      <c r="V152" s="88">
        <f t="shared" si="24"/>
        <v>0.31764705882352939</v>
      </c>
      <c r="W152" s="11"/>
      <c r="X152" s="87">
        <v>377078</v>
      </c>
      <c r="Y152" s="87">
        <v>-9351</v>
      </c>
      <c r="Z152" s="87">
        <v>13132</v>
      </c>
      <c r="AA152" s="89"/>
      <c r="AB152" s="89"/>
      <c r="AC152" s="89"/>
      <c r="AD152" s="89">
        <v>10530</v>
      </c>
      <c r="AE152" s="89"/>
      <c r="AF152" s="87">
        <f t="shared" si="26"/>
        <v>10530</v>
      </c>
      <c r="AG152" s="87"/>
      <c r="AH152" s="87"/>
      <c r="AI152" s="87"/>
      <c r="AJ152" s="89"/>
      <c r="AK152" s="87">
        <f t="shared" si="27"/>
        <v>10530</v>
      </c>
    </row>
    <row r="153" spans="1:37" s="2" customFormat="1" ht="20.100000000000001" customHeight="1" x14ac:dyDescent="0.3">
      <c r="A153" s="11">
        <v>151</v>
      </c>
      <c r="B153" s="45" t="s">
        <v>288</v>
      </c>
      <c r="C153" s="9" t="s">
        <v>57</v>
      </c>
      <c r="D153" s="11" t="s">
        <v>289</v>
      </c>
      <c r="E153" s="11" t="s">
        <v>464</v>
      </c>
      <c r="F153" s="9" t="s">
        <v>67</v>
      </c>
      <c r="G153" s="9"/>
      <c r="H153" s="86">
        <v>8</v>
      </c>
      <c r="I153" s="86">
        <v>3</v>
      </c>
      <c r="J153" s="86">
        <f t="shared" si="25"/>
        <v>11</v>
      </c>
      <c r="K153" s="88">
        <f t="shared" si="22"/>
        <v>0.72727272727272729</v>
      </c>
      <c r="L153" s="89">
        <v>1084</v>
      </c>
      <c r="M153" s="89">
        <v>1109</v>
      </c>
      <c r="N153" s="89">
        <v>1091</v>
      </c>
      <c r="O153" s="86">
        <v>33</v>
      </c>
      <c r="P153" s="86">
        <v>28</v>
      </c>
      <c r="Q153" s="86">
        <v>31</v>
      </c>
      <c r="R153" s="11"/>
      <c r="S153" s="87"/>
      <c r="T153" s="87">
        <v>100</v>
      </c>
      <c r="U153" s="87">
        <f t="shared" si="23"/>
        <v>100</v>
      </c>
      <c r="V153" s="88">
        <f t="shared" si="24"/>
        <v>0</v>
      </c>
      <c r="W153" s="11"/>
      <c r="X153" s="87">
        <v>281675</v>
      </c>
      <c r="Y153" s="87">
        <v>-66648</v>
      </c>
      <c r="Z153" s="87">
        <v>2477</v>
      </c>
      <c r="AA153" s="89">
        <v>53800</v>
      </c>
      <c r="AB153" s="89">
        <v>17568</v>
      </c>
      <c r="AC153" s="89">
        <v>14000</v>
      </c>
      <c r="AD153" s="89"/>
      <c r="AE153" s="89"/>
      <c r="AF153" s="87">
        <f t="shared" si="26"/>
        <v>85368</v>
      </c>
      <c r="AG153" s="87"/>
      <c r="AH153" s="87"/>
      <c r="AI153" s="87"/>
      <c r="AJ153" s="89">
        <v>2434</v>
      </c>
      <c r="AK153" s="87">
        <f t="shared" si="27"/>
        <v>87802</v>
      </c>
    </row>
    <row r="154" spans="1:37" s="2" customFormat="1" ht="20.100000000000001" customHeight="1" x14ac:dyDescent="0.3">
      <c r="A154" s="11">
        <v>152</v>
      </c>
      <c r="B154" s="45" t="s">
        <v>290</v>
      </c>
      <c r="C154" s="9" t="s">
        <v>21</v>
      </c>
      <c r="D154" s="93" t="s">
        <v>291</v>
      </c>
      <c r="E154" s="11" t="s">
        <v>464</v>
      </c>
      <c r="F154" s="9" t="s">
        <v>67</v>
      </c>
      <c r="G154" s="9"/>
      <c r="H154" s="86">
        <v>26</v>
      </c>
      <c r="I154" s="86">
        <v>5</v>
      </c>
      <c r="J154" s="86">
        <f t="shared" si="25"/>
        <v>31</v>
      </c>
      <c r="K154" s="88">
        <f t="shared" si="22"/>
        <v>0.83870967741935487</v>
      </c>
      <c r="L154" s="87">
        <v>339</v>
      </c>
      <c r="M154" s="87">
        <v>2722</v>
      </c>
      <c r="N154" s="87">
        <v>724</v>
      </c>
      <c r="O154" s="86">
        <v>36</v>
      </c>
      <c r="P154" s="86">
        <v>40</v>
      </c>
      <c r="Q154" s="86">
        <v>36</v>
      </c>
      <c r="R154" s="94"/>
      <c r="S154" s="87"/>
      <c r="T154" s="87"/>
      <c r="U154" s="87">
        <f t="shared" si="23"/>
        <v>0</v>
      </c>
      <c r="V154" s="88" t="e">
        <f t="shared" si="24"/>
        <v>#DIV/0!</v>
      </c>
      <c r="W154" s="94"/>
      <c r="X154" s="87">
        <v>436159</v>
      </c>
      <c r="Y154" s="87">
        <v>-410798</v>
      </c>
      <c r="Z154" s="87">
        <v>-23431</v>
      </c>
      <c r="AA154" s="87">
        <v>23208</v>
      </c>
      <c r="AB154" s="87"/>
      <c r="AC154" s="87">
        <v>17327</v>
      </c>
      <c r="AD154" s="87"/>
      <c r="AE154" s="87">
        <v>295494</v>
      </c>
      <c r="AF154" s="87">
        <f t="shared" si="26"/>
        <v>336029</v>
      </c>
      <c r="AG154" s="87">
        <v>14000</v>
      </c>
      <c r="AH154" s="87"/>
      <c r="AI154" s="87">
        <v>23736</v>
      </c>
      <c r="AJ154" s="87">
        <v>13609</v>
      </c>
      <c r="AK154" s="87">
        <f t="shared" si="27"/>
        <v>387374</v>
      </c>
    </row>
    <row r="155" spans="1:37" s="2" customFormat="1" ht="20.100000000000001" customHeight="1" x14ac:dyDescent="0.3">
      <c r="A155" s="11">
        <v>153</v>
      </c>
      <c r="B155" s="11" t="s">
        <v>292</v>
      </c>
      <c r="C155" s="21" t="s">
        <v>28</v>
      </c>
      <c r="D155" s="9" t="s">
        <v>293</v>
      </c>
      <c r="E155" s="11" t="s">
        <v>464</v>
      </c>
      <c r="F155" s="9" t="s">
        <v>67</v>
      </c>
      <c r="G155" s="9"/>
      <c r="H155" s="86">
        <v>4</v>
      </c>
      <c r="I155" s="86">
        <v>2</v>
      </c>
      <c r="J155" s="86">
        <f t="shared" si="25"/>
        <v>6</v>
      </c>
      <c r="K155" s="88">
        <f t="shared" si="22"/>
        <v>0.66666666666666663</v>
      </c>
      <c r="L155" s="87">
        <v>1502</v>
      </c>
      <c r="M155" s="87">
        <v>1233</v>
      </c>
      <c r="N155" s="87">
        <v>1412</v>
      </c>
      <c r="O155" s="86">
        <v>40</v>
      </c>
      <c r="P155" s="86">
        <v>40</v>
      </c>
      <c r="Q155" s="86">
        <v>40</v>
      </c>
      <c r="R155" s="11"/>
      <c r="S155" s="87"/>
      <c r="T155" s="87"/>
      <c r="U155" s="87">
        <f t="shared" si="23"/>
        <v>0</v>
      </c>
      <c r="V155" s="88" t="e">
        <f t="shared" si="24"/>
        <v>#DIV/0!</v>
      </c>
      <c r="W155" s="11"/>
      <c r="X155" s="87">
        <v>233068</v>
      </c>
      <c r="Y155" s="87">
        <v>-89786</v>
      </c>
      <c r="Z155" s="87">
        <v>-28964</v>
      </c>
      <c r="AA155" s="87">
        <v>60398</v>
      </c>
      <c r="AB155" s="87"/>
      <c r="AC155" s="87"/>
      <c r="AD155" s="87"/>
      <c r="AE155" s="87"/>
      <c r="AF155" s="87">
        <f t="shared" si="26"/>
        <v>60398</v>
      </c>
      <c r="AG155" s="87"/>
      <c r="AH155" s="87"/>
      <c r="AI155" s="87"/>
      <c r="AJ155" s="87">
        <v>1922</v>
      </c>
      <c r="AK155" s="87">
        <f t="shared" si="27"/>
        <v>62320</v>
      </c>
    </row>
    <row r="156" spans="1:37" s="2" customFormat="1" ht="20.100000000000001" customHeight="1" x14ac:dyDescent="0.3">
      <c r="A156" s="11">
        <v>154</v>
      </c>
      <c r="B156" s="11" t="s">
        <v>294</v>
      </c>
      <c r="C156" s="21" t="s">
        <v>28</v>
      </c>
      <c r="D156" s="9" t="s">
        <v>295</v>
      </c>
      <c r="E156" s="11" t="s">
        <v>464</v>
      </c>
      <c r="F156" s="9" t="s">
        <v>67</v>
      </c>
      <c r="G156" s="9"/>
      <c r="H156" s="86">
        <v>14</v>
      </c>
      <c r="I156" s="86">
        <v>3</v>
      </c>
      <c r="J156" s="86">
        <f t="shared" si="25"/>
        <v>17</v>
      </c>
      <c r="K156" s="88">
        <f t="shared" si="22"/>
        <v>0.82352941176470584</v>
      </c>
      <c r="L156" s="87">
        <v>913</v>
      </c>
      <c r="M156" s="87">
        <v>1125</v>
      </c>
      <c r="N156" s="87">
        <v>950</v>
      </c>
      <c r="O156" s="86">
        <v>30</v>
      </c>
      <c r="P156" s="86">
        <v>40</v>
      </c>
      <c r="Q156" s="86">
        <v>32</v>
      </c>
      <c r="R156" s="11"/>
      <c r="S156" s="87"/>
      <c r="T156" s="87"/>
      <c r="U156" s="87">
        <f t="shared" si="23"/>
        <v>0</v>
      </c>
      <c r="V156" s="88" t="e">
        <f t="shared" si="24"/>
        <v>#DIV/0!</v>
      </c>
      <c r="W156" s="11"/>
      <c r="X156" s="87">
        <v>247587</v>
      </c>
      <c r="Y156" s="87">
        <v>-50430</v>
      </c>
      <c r="Z156" s="87">
        <v>2674</v>
      </c>
      <c r="AA156" s="87">
        <v>57561</v>
      </c>
      <c r="AB156" s="87"/>
      <c r="AC156" s="87"/>
      <c r="AD156" s="87"/>
      <c r="AE156" s="87"/>
      <c r="AF156" s="87">
        <f t="shared" si="26"/>
        <v>57561</v>
      </c>
      <c r="AG156" s="87"/>
      <c r="AH156" s="87"/>
      <c r="AI156" s="87"/>
      <c r="AJ156" s="87">
        <v>5830</v>
      </c>
      <c r="AK156" s="87">
        <f t="shared" si="27"/>
        <v>63391</v>
      </c>
    </row>
    <row r="157" spans="1:37" s="2" customFormat="1" ht="20.100000000000001" customHeight="1" x14ac:dyDescent="0.3">
      <c r="A157" s="11">
        <v>155</v>
      </c>
      <c r="B157" s="11" t="s">
        <v>296</v>
      </c>
      <c r="C157" s="9" t="s">
        <v>5</v>
      </c>
      <c r="D157" s="9" t="s">
        <v>297</v>
      </c>
      <c r="E157" s="11" t="s">
        <v>464</v>
      </c>
      <c r="F157" s="9" t="s">
        <v>67</v>
      </c>
      <c r="G157" s="9"/>
      <c r="H157" s="86">
        <v>6</v>
      </c>
      <c r="I157" s="86">
        <v>6</v>
      </c>
      <c r="J157" s="86">
        <f t="shared" si="25"/>
        <v>12</v>
      </c>
      <c r="K157" s="88">
        <f t="shared" si="22"/>
        <v>0.5</v>
      </c>
      <c r="L157" s="87">
        <v>1300</v>
      </c>
      <c r="M157" s="87">
        <v>1950</v>
      </c>
      <c r="N157" s="87">
        <v>1625</v>
      </c>
      <c r="O157" s="86">
        <v>40</v>
      </c>
      <c r="P157" s="86">
        <v>40</v>
      </c>
      <c r="Q157" s="86">
        <v>40</v>
      </c>
      <c r="R157" s="11"/>
      <c r="S157" s="87">
        <v>23254</v>
      </c>
      <c r="T157" s="87">
        <v>14238</v>
      </c>
      <c r="U157" s="87">
        <f t="shared" si="23"/>
        <v>37492</v>
      </c>
      <c r="V157" s="88">
        <f t="shared" si="24"/>
        <v>0.62023898431665425</v>
      </c>
      <c r="W157" s="11"/>
      <c r="X157" s="87">
        <v>1423663</v>
      </c>
      <c r="Y157" s="87">
        <v>184643</v>
      </c>
      <c r="Z157" s="87">
        <v>213384</v>
      </c>
      <c r="AA157" s="87">
        <v>54714</v>
      </c>
      <c r="AB157" s="87"/>
      <c r="AC157" s="87">
        <v>21000</v>
      </c>
      <c r="AD157" s="87">
        <v>2597</v>
      </c>
      <c r="AE157" s="87">
        <v>1500</v>
      </c>
      <c r="AF157" s="87">
        <f t="shared" si="26"/>
        <v>79811</v>
      </c>
      <c r="AG157" s="87">
        <v>32686</v>
      </c>
      <c r="AH157" s="87"/>
      <c r="AI157" s="87"/>
      <c r="AJ157" s="87">
        <v>1007</v>
      </c>
      <c r="AK157" s="87">
        <f t="shared" si="27"/>
        <v>113504</v>
      </c>
    </row>
    <row r="158" spans="1:37" s="2" customFormat="1" ht="20.100000000000001" customHeight="1" x14ac:dyDescent="0.3">
      <c r="A158" s="11">
        <v>156</v>
      </c>
      <c r="B158" s="11" t="s">
        <v>298</v>
      </c>
      <c r="C158" s="9" t="s">
        <v>17</v>
      </c>
      <c r="D158" s="9" t="s">
        <v>299</v>
      </c>
      <c r="E158" s="11" t="s">
        <v>464</v>
      </c>
      <c r="F158" s="9" t="s">
        <v>67</v>
      </c>
      <c r="G158" s="9"/>
      <c r="H158" s="86">
        <v>5</v>
      </c>
      <c r="I158" s="86">
        <v>4</v>
      </c>
      <c r="J158" s="86">
        <f t="shared" si="25"/>
        <v>9</v>
      </c>
      <c r="K158" s="88">
        <f t="shared" si="22"/>
        <v>0.55555555555555558</v>
      </c>
      <c r="L158" s="89">
        <v>1011</v>
      </c>
      <c r="M158" s="89">
        <v>2302</v>
      </c>
      <c r="N158" s="89">
        <v>1585</v>
      </c>
      <c r="O158" s="90">
        <v>37</v>
      </c>
      <c r="P158" s="90">
        <v>40</v>
      </c>
      <c r="Q158" s="90">
        <v>36</v>
      </c>
      <c r="R158" s="11"/>
      <c r="S158" s="89"/>
      <c r="T158" s="89"/>
      <c r="U158" s="87">
        <f t="shared" si="23"/>
        <v>0</v>
      </c>
      <c r="V158" s="88" t="e">
        <f t="shared" si="24"/>
        <v>#DIV/0!</v>
      </c>
      <c r="W158" s="11"/>
      <c r="X158" s="87">
        <v>90861</v>
      </c>
      <c r="Y158" s="87">
        <v>-164579</v>
      </c>
      <c r="Z158" s="87">
        <v>5224</v>
      </c>
      <c r="AA158" s="89">
        <v>141965</v>
      </c>
      <c r="AB158" s="89"/>
      <c r="AC158" s="89" t="s">
        <v>422</v>
      </c>
      <c r="AD158" s="89"/>
      <c r="AE158" s="89"/>
      <c r="AF158" s="87">
        <f t="shared" si="26"/>
        <v>141965</v>
      </c>
      <c r="AG158" s="89"/>
      <c r="AH158" s="89"/>
      <c r="AI158" s="89">
        <v>12229</v>
      </c>
      <c r="AJ158" s="89">
        <v>15608</v>
      </c>
      <c r="AK158" s="87">
        <f t="shared" si="27"/>
        <v>169802</v>
      </c>
    </row>
    <row r="159" spans="1:37" s="2" customFormat="1" ht="20.100000000000001" customHeight="1" x14ac:dyDescent="0.3">
      <c r="A159" s="11">
        <v>157</v>
      </c>
      <c r="B159" s="11" t="s">
        <v>300</v>
      </c>
      <c r="C159" s="9" t="s">
        <v>17</v>
      </c>
      <c r="D159" s="9" t="s">
        <v>301</v>
      </c>
      <c r="E159" s="11" t="s">
        <v>464</v>
      </c>
      <c r="F159" s="9" t="s">
        <v>67</v>
      </c>
      <c r="G159" s="9"/>
      <c r="H159" s="86">
        <v>4</v>
      </c>
      <c r="I159" s="86">
        <v>8</v>
      </c>
      <c r="J159" s="86">
        <f t="shared" si="25"/>
        <v>12</v>
      </c>
      <c r="K159" s="88">
        <f t="shared" si="22"/>
        <v>0.33333333333333331</v>
      </c>
      <c r="L159" s="89">
        <v>1266</v>
      </c>
      <c r="M159" s="89">
        <v>1521</v>
      </c>
      <c r="N159" s="89">
        <v>1436</v>
      </c>
      <c r="O159" s="90">
        <v>40</v>
      </c>
      <c r="P159" s="90">
        <v>40</v>
      </c>
      <c r="Q159" s="90">
        <v>40</v>
      </c>
      <c r="R159" s="11"/>
      <c r="S159" s="89"/>
      <c r="T159" s="89"/>
      <c r="U159" s="87">
        <f t="shared" si="23"/>
        <v>0</v>
      </c>
      <c r="V159" s="88" t="e">
        <f t="shared" si="24"/>
        <v>#DIV/0!</v>
      </c>
      <c r="W159" s="11"/>
      <c r="X159" s="87">
        <v>132127</v>
      </c>
      <c r="Y159" s="87">
        <v>-300253</v>
      </c>
      <c r="Z159" s="87">
        <v>-617</v>
      </c>
      <c r="AA159" s="89">
        <v>53533</v>
      </c>
      <c r="AB159" s="89"/>
      <c r="AC159" s="89"/>
      <c r="AD159" s="89"/>
      <c r="AE159" s="89">
        <v>8000</v>
      </c>
      <c r="AF159" s="87">
        <f t="shared" si="26"/>
        <v>61533</v>
      </c>
      <c r="AG159" s="89"/>
      <c r="AH159" s="89"/>
      <c r="AI159" s="89"/>
      <c r="AJ159" s="89">
        <v>238118</v>
      </c>
      <c r="AK159" s="87">
        <f t="shared" si="27"/>
        <v>299651</v>
      </c>
    </row>
    <row r="160" spans="1:37" s="2" customFormat="1" ht="20.100000000000001" customHeight="1" x14ac:dyDescent="0.3">
      <c r="A160" s="11">
        <v>158</v>
      </c>
      <c r="B160" s="11" t="s">
        <v>302</v>
      </c>
      <c r="C160" s="9" t="s">
        <v>38</v>
      </c>
      <c r="D160" s="9" t="s">
        <v>303</v>
      </c>
      <c r="E160" s="11" t="s">
        <v>464</v>
      </c>
      <c r="F160" s="13" t="s">
        <v>416</v>
      </c>
      <c r="G160" s="13"/>
      <c r="H160" s="90">
        <v>2</v>
      </c>
      <c r="I160" s="86">
        <v>5</v>
      </c>
      <c r="J160" s="86">
        <f t="shared" si="25"/>
        <v>7</v>
      </c>
      <c r="K160" s="88">
        <f t="shared" si="22"/>
        <v>0.2857142857142857</v>
      </c>
      <c r="L160" s="89">
        <v>1135</v>
      </c>
      <c r="M160" s="89">
        <v>1427</v>
      </c>
      <c r="N160" s="89">
        <v>1344</v>
      </c>
      <c r="O160" s="90">
        <v>40</v>
      </c>
      <c r="P160" s="90">
        <v>40</v>
      </c>
      <c r="Q160" s="90">
        <v>40</v>
      </c>
      <c r="R160" s="11"/>
      <c r="S160" s="89">
        <v>50000</v>
      </c>
      <c r="T160" s="89"/>
      <c r="U160" s="87">
        <f t="shared" si="23"/>
        <v>50000</v>
      </c>
      <c r="V160" s="88">
        <f t="shared" si="24"/>
        <v>1</v>
      </c>
      <c r="W160" s="11"/>
      <c r="X160" s="87">
        <v>98360</v>
      </c>
      <c r="Y160" s="87">
        <v>-84216</v>
      </c>
      <c r="Z160" s="87">
        <v>6983</v>
      </c>
      <c r="AA160" s="89">
        <v>20936</v>
      </c>
      <c r="AB160" s="89">
        <v>2533</v>
      </c>
      <c r="AC160" s="89">
        <v>37250</v>
      </c>
      <c r="AD160" s="89"/>
      <c r="AE160" s="89">
        <v>20500</v>
      </c>
      <c r="AF160" s="87">
        <f t="shared" si="26"/>
        <v>81219</v>
      </c>
      <c r="AG160" s="89">
        <v>5000</v>
      </c>
      <c r="AH160" s="89"/>
      <c r="AI160" s="89">
        <v>7983</v>
      </c>
      <c r="AJ160" s="89">
        <v>13</v>
      </c>
      <c r="AK160" s="87">
        <f t="shared" si="27"/>
        <v>94215</v>
      </c>
    </row>
    <row r="161" spans="1:37" s="2" customFormat="1" ht="20.100000000000001" customHeight="1" x14ac:dyDescent="0.3">
      <c r="A161" s="11">
        <v>159</v>
      </c>
      <c r="B161" s="11" t="s">
        <v>2749</v>
      </c>
      <c r="C161" s="9" t="s">
        <v>38</v>
      </c>
      <c r="D161" s="40" t="s">
        <v>2750</v>
      </c>
      <c r="E161" s="11" t="s">
        <v>2700</v>
      </c>
      <c r="F161" s="40" t="s">
        <v>67</v>
      </c>
      <c r="G161" s="40"/>
      <c r="H161" s="86">
        <v>4</v>
      </c>
      <c r="I161" s="86">
        <v>2</v>
      </c>
      <c r="J161" s="86">
        <v>6</v>
      </c>
      <c r="K161" s="88">
        <f t="shared" si="22"/>
        <v>0.66666666666666663</v>
      </c>
      <c r="L161" s="87">
        <v>1088</v>
      </c>
      <c r="M161" s="87">
        <v>1088</v>
      </c>
      <c r="N161" s="87">
        <v>1088</v>
      </c>
      <c r="O161" s="86">
        <v>40</v>
      </c>
      <c r="P161" s="86">
        <v>40</v>
      </c>
      <c r="Q161" s="86">
        <v>40</v>
      </c>
      <c r="R161" s="11"/>
      <c r="S161" s="87">
        <v>64</v>
      </c>
      <c r="T161" s="87"/>
      <c r="U161" s="87">
        <f t="shared" si="23"/>
        <v>64</v>
      </c>
      <c r="V161" s="88">
        <f t="shared" si="24"/>
        <v>1</v>
      </c>
      <c r="W161" s="11"/>
      <c r="X161" s="87">
        <v>81278</v>
      </c>
      <c r="Y161" s="87">
        <v>-37038</v>
      </c>
      <c r="Z161" s="87">
        <v>3638</v>
      </c>
      <c r="AA161" s="87">
        <v>46193</v>
      </c>
      <c r="AB161" s="87"/>
      <c r="AC161" s="87"/>
      <c r="AD161" s="87"/>
      <c r="AE161" s="87"/>
      <c r="AF161" s="87">
        <v>46193</v>
      </c>
      <c r="AG161" s="87"/>
      <c r="AH161" s="87"/>
      <c r="AI161" s="87"/>
      <c r="AJ161" s="87">
        <v>3</v>
      </c>
      <c r="AK161" s="87">
        <v>46196</v>
      </c>
    </row>
    <row r="162" spans="1:37" s="2" customFormat="1" ht="20.100000000000001" customHeight="1" x14ac:dyDescent="0.3">
      <c r="A162" s="11">
        <v>160</v>
      </c>
      <c r="B162" s="11" t="s">
        <v>304</v>
      </c>
      <c r="C162" s="13" t="s">
        <v>20</v>
      </c>
      <c r="D162" s="93" t="s">
        <v>305</v>
      </c>
      <c r="E162" s="11" t="s">
        <v>464</v>
      </c>
      <c r="F162" s="9" t="s">
        <v>67</v>
      </c>
      <c r="G162" s="9"/>
      <c r="H162" s="86">
        <v>5</v>
      </c>
      <c r="I162" s="86">
        <v>1</v>
      </c>
      <c r="J162" s="86">
        <f t="shared" ref="J162:J193" si="28">H162+I162</f>
        <v>6</v>
      </c>
      <c r="K162" s="88">
        <f t="shared" si="22"/>
        <v>0.83333333333333337</v>
      </c>
      <c r="L162" s="87">
        <v>1170</v>
      </c>
      <c r="M162" s="87">
        <v>1088</v>
      </c>
      <c r="N162" s="87">
        <v>1157</v>
      </c>
      <c r="O162" s="86">
        <v>40</v>
      </c>
      <c r="P162" s="86">
        <v>40</v>
      </c>
      <c r="Q162" s="86">
        <v>40</v>
      </c>
      <c r="R162" s="94"/>
      <c r="S162" s="87"/>
      <c r="T162" s="87"/>
      <c r="U162" s="87">
        <f t="shared" si="23"/>
        <v>0</v>
      </c>
      <c r="V162" s="88" t="e">
        <f t="shared" si="24"/>
        <v>#DIV/0!</v>
      </c>
      <c r="W162" s="94"/>
      <c r="X162" s="87">
        <v>202392</v>
      </c>
      <c r="Y162" s="87">
        <v>-51855</v>
      </c>
      <c r="Z162" s="87">
        <v>56030</v>
      </c>
      <c r="AA162" s="87">
        <v>66090</v>
      </c>
      <c r="AB162" s="87"/>
      <c r="AC162" s="87">
        <v>40000</v>
      </c>
      <c r="AD162" s="87"/>
      <c r="AE162" s="87"/>
      <c r="AF162" s="87">
        <f t="shared" ref="AF162:AF193" si="29">SUM(AE162,AD162,AC162,AB162,AA162)</f>
        <v>106090</v>
      </c>
      <c r="AG162" s="87"/>
      <c r="AH162" s="87"/>
      <c r="AI162" s="87"/>
      <c r="AJ162" s="87">
        <v>3305</v>
      </c>
      <c r="AK162" s="87">
        <f t="shared" ref="AK162:AK193" si="30">SUM(AJ162,AI162,AH162,AG162,AE162,AD162,AC162,AB162,AA162)</f>
        <v>109395</v>
      </c>
    </row>
    <row r="163" spans="1:37" s="2" customFormat="1" ht="20.100000000000001" customHeight="1" x14ac:dyDescent="0.3">
      <c r="A163" s="11">
        <v>161</v>
      </c>
      <c r="B163" s="11" t="s">
        <v>306</v>
      </c>
      <c r="C163" s="9" t="s">
        <v>21</v>
      </c>
      <c r="D163" s="9" t="s">
        <v>307</v>
      </c>
      <c r="E163" s="11" t="s">
        <v>464</v>
      </c>
      <c r="F163" s="9" t="s">
        <v>67</v>
      </c>
      <c r="G163" s="9"/>
      <c r="H163" s="86">
        <v>5</v>
      </c>
      <c r="I163" s="86">
        <v>4</v>
      </c>
      <c r="J163" s="86">
        <f t="shared" si="28"/>
        <v>9</v>
      </c>
      <c r="K163" s="88">
        <f t="shared" si="22"/>
        <v>0.55555555555555558</v>
      </c>
      <c r="L163" s="89">
        <v>1150</v>
      </c>
      <c r="M163" s="89">
        <v>1175</v>
      </c>
      <c r="N163" s="89">
        <v>1161</v>
      </c>
      <c r="O163" s="90">
        <v>40</v>
      </c>
      <c r="P163" s="90">
        <v>40</v>
      </c>
      <c r="Q163" s="90">
        <v>40</v>
      </c>
      <c r="R163" s="11"/>
      <c r="S163" s="97">
        <f>290+150</f>
        <v>440</v>
      </c>
      <c r="T163" s="97"/>
      <c r="U163" s="87">
        <f t="shared" si="23"/>
        <v>440</v>
      </c>
      <c r="V163" s="88">
        <f t="shared" si="24"/>
        <v>1</v>
      </c>
      <c r="W163" s="11"/>
      <c r="X163" s="87">
        <v>224442</v>
      </c>
      <c r="Y163" s="87">
        <v>3369</v>
      </c>
      <c r="Z163" s="87">
        <v>4105</v>
      </c>
      <c r="AA163" s="89">
        <v>70827</v>
      </c>
      <c r="AB163" s="89"/>
      <c r="AC163" s="89">
        <v>14215</v>
      </c>
      <c r="AD163" s="89"/>
      <c r="AE163" s="89"/>
      <c r="AF163" s="87">
        <f t="shared" si="29"/>
        <v>85042</v>
      </c>
      <c r="AG163" s="89"/>
      <c r="AH163" s="89"/>
      <c r="AI163" s="89"/>
      <c r="AJ163" s="89">
        <v>455</v>
      </c>
      <c r="AK163" s="87">
        <f t="shared" si="30"/>
        <v>85497</v>
      </c>
    </row>
    <row r="164" spans="1:37" s="2" customFormat="1" ht="20.100000000000001" customHeight="1" x14ac:dyDescent="0.3">
      <c r="A164" s="11">
        <v>162</v>
      </c>
      <c r="B164" s="11" t="s">
        <v>308</v>
      </c>
      <c r="C164" s="21" t="s">
        <v>28</v>
      </c>
      <c r="D164" s="9" t="s">
        <v>309</v>
      </c>
      <c r="E164" s="11" t="s">
        <v>464</v>
      </c>
      <c r="F164" s="9" t="s">
        <v>67</v>
      </c>
      <c r="G164" s="9"/>
      <c r="H164" s="86">
        <v>5</v>
      </c>
      <c r="I164" s="86">
        <v>1</v>
      </c>
      <c r="J164" s="86">
        <f t="shared" si="28"/>
        <v>6</v>
      </c>
      <c r="K164" s="88">
        <f t="shared" si="22"/>
        <v>0.83333333333333337</v>
      </c>
      <c r="L164" s="87">
        <v>1180</v>
      </c>
      <c r="M164" s="87">
        <v>1700</v>
      </c>
      <c r="N164" s="87">
        <v>1267</v>
      </c>
      <c r="O164" s="86">
        <v>40</v>
      </c>
      <c r="P164" s="86">
        <v>40</v>
      </c>
      <c r="Q164" s="86">
        <v>40</v>
      </c>
      <c r="R164" s="11"/>
      <c r="S164" s="87">
        <v>4310</v>
      </c>
      <c r="T164" s="87"/>
      <c r="U164" s="87">
        <f t="shared" si="23"/>
        <v>4310</v>
      </c>
      <c r="V164" s="88">
        <f t="shared" si="24"/>
        <v>1</v>
      </c>
      <c r="W164" s="11"/>
      <c r="X164" s="87">
        <v>106981</v>
      </c>
      <c r="Y164" s="87">
        <v>-58193</v>
      </c>
      <c r="Z164" s="87">
        <v>315</v>
      </c>
      <c r="AA164" s="87">
        <v>42682</v>
      </c>
      <c r="AB164" s="87"/>
      <c r="AC164" s="87">
        <v>22050</v>
      </c>
      <c r="AD164" s="87"/>
      <c r="AE164" s="87"/>
      <c r="AF164" s="87">
        <f t="shared" si="29"/>
        <v>64732</v>
      </c>
      <c r="AG164" s="87"/>
      <c r="AH164" s="87"/>
      <c r="AI164" s="87"/>
      <c r="AJ164" s="87">
        <v>454</v>
      </c>
      <c r="AK164" s="87">
        <f t="shared" si="30"/>
        <v>65186</v>
      </c>
    </row>
    <row r="165" spans="1:37" s="2" customFormat="1" ht="20.100000000000001" customHeight="1" x14ac:dyDescent="0.3">
      <c r="A165" s="11">
        <v>163</v>
      </c>
      <c r="B165" s="11" t="s">
        <v>310</v>
      </c>
      <c r="C165" s="21" t="s">
        <v>28</v>
      </c>
      <c r="D165" s="9" t="s">
        <v>311</v>
      </c>
      <c r="E165" s="11" t="s">
        <v>464</v>
      </c>
      <c r="F165" s="9" t="s">
        <v>417</v>
      </c>
      <c r="G165" s="9"/>
      <c r="H165" s="86">
        <v>2</v>
      </c>
      <c r="I165" s="86">
        <v>4</v>
      </c>
      <c r="J165" s="86">
        <f t="shared" si="28"/>
        <v>6</v>
      </c>
      <c r="K165" s="88">
        <f t="shared" si="22"/>
        <v>0.33333333333333331</v>
      </c>
      <c r="L165" s="87">
        <v>1203</v>
      </c>
      <c r="M165" s="87">
        <v>1728</v>
      </c>
      <c r="N165" s="87">
        <v>1553</v>
      </c>
      <c r="O165" s="86">
        <v>40</v>
      </c>
      <c r="P165" s="86">
        <v>40</v>
      </c>
      <c r="Q165" s="86">
        <v>40</v>
      </c>
      <c r="R165" s="11"/>
      <c r="S165" s="87"/>
      <c r="T165" s="87"/>
      <c r="U165" s="87">
        <f t="shared" si="23"/>
        <v>0</v>
      </c>
      <c r="V165" s="88" t="e">
        <f t="shared" si="24"/>
        <v>#DIV/0!</v>
      </c>
      <c r="W165" s="11"/>
      <c r="X165" s="87">
        <v>269451</v>
      </c>
      <c r="Y165" s="87">
        <v>10067</v>
      </c>
      <c r="Z165" s="87">
        <v>31576</v>
      </c>
      <c r="AA165" s="87">
        <v>26235</v>
      </c>
      <c r="AB165" s="87"/>
      <c r="AC165" s="87"/>
      <c r="AD165" s="87"/>
      <c r="AE165" s="87"/>
      <c r="AF165" s="87">
        <f t="shared" si="29"/>
        <v>26235</v>
      </c>
      <c r="AG165" s="87"/>
      <c r="AH165" s="87"/>
      <c r="AI165" s="87"/>
      <c r="AJ165" s="87">
        <v>651</v>
      </c>
      <c r="AK165" s="87">
        <f t="shared" si="30"/>
        <v>26886</v>
      </c>
    </row>
    <row r="166" spans="1:37" s="2" customFormat="1" ht="20.100000000000001" customHeight="1" x14ac:dyDescent="0.3">
      <c r="A166" s="11">
        <v>164</v>
      </c>
      <c r="B166" s="11" t="s">
        <v>312</v>
      </c>
      <c r="C166" s="9" t="s">
        <v>201</v>
      </c>
      <c r="D166" s="9" t="s">
        <v>313</v>
      </c>
      <c r="E166" s="11" t="s">
        <v>464</v>
      </c>
      <c r="F166" s="9" t="s">
        <v>417</v>
      </c>
      <c r="G166" s="9"/>
      <c r="H166" s="90">
        <v>9</v>
      </c>
      <c r="I166" s="86">
        <v>2</v>
      </c>
      <c r="J166" s="86">
        <f t="shared" si="28"/>
        <v>11</v>
      </c>
      <c r="K166" s="88">
        <f t="shared" si="22"/>
        <v>0.81818181818181823</v>
      </c>
      <c r="L166" s="89">
        <v>1161</v>
      </c>
      <c r="M166" s="89">
        <v>1050</v>
      </c>
      <c r="N166" s="89">
        <v>1141</v>
      </c>
      <c r="O166" s="90">
        <v>40</v>
      </c>
      <c r="P166" s="90">
        <v>30</v>
      </c>
      <c r="Q166" s="90">
        <v>38</v>
      </c>
      <c r="R166" s="11"/>
      <c r="S166" s="89">
        <v>67</v>
      </c>
      <c r="T166" s="89">
        <v>24</v>
      </c>
      <c r="U166" s="87">
        <f t="shared" si="23"/>
        <v>91</v>
      </c>
      <c r="V166" s="88">
        <f t="shared" si="24"/>
        <v>0.73626373626373631</v>
      </c>
      <c r="W166" s="11"/>
      <c r="X166" s="87">
        <v>214181</v>
      </c>
      <c r="Y166" s="87">
        <v>-111213</v>
      </c>
      <c r="Z166" s="87">
        <v>471</v>
      </c>
      <c r="AA166" s="89">
        <v>116451</v>
      </c>
      <c r="AB166" s="89"/>
      <c r="AC166" s="89">
        <v>4800</v>
      </c>
      <c r="AD166" s="89"/>
      <c r="AE166" s="89"/>
      <c r="AF166" s="87">
        <f t="shared" si="29"/>
        <v>121251</v>
      </c>
      <c r="AG166" s="89"/>
      <c r="AH166" s="89"/>
      <c r="AI166" s="89"/>
      <c r="AJ166" s="89">
        <v>1909</v>
      </c>
      <c r="AK166" s="87">
        <f t="shared" si="30"/>
        <v>123160</v>
      </c>
    </row>
    <row r="167" spans="1:37" s="2" customFormat="1" ht="20.100000000000001" customHeight="1" x14ac:dyDescent="0.3">
      <c r="A167" s="11">
        <v>165</v>
      </c>
      <c r="B167" s="11" t="s">
        <v>314</v>
      </c>
      <c r="C167" s="9" t="s">
        <v>205</v>
      </c>
      <c r="D167" s="9" t="s">
        <v>315</v>
      </c>
      <c r="E167" s="11" t="s">
        <v>464</v>
      </c>
      <c r="F167" s="9" t="s">
        <v>67</v>
      </c>
      <c r="G167" s="9"/>
      <c r="H167" s="90">
        <v>5</v>
      </c>
      <c r="I167" s="86">
        <v>3</v>
      </c>
      <c r="J167" s="86">
        <f t="shared" si="28"/>
        <v>8</v>
      </c>
      <c r="K167" s="88">
        <f t="shared" si="22"/>
        <v>0.625</v>
      </c>
      <c r="L167" s="89">
        <v>1324</v>
      </c>
      <c r="M167" s="89">
        <v>1077</v>
      </c>
      <c r="N167" s="89">
        <v>1231</v>
      </c>
      <c r="O167" s="90">
        <v>60</v>
      </c>
      <c r="P167" s="90">
        <v>45</v>
      </c>
      <c r="Q167" s="90">
        <v>54</v>
      </c>
      <c r="R167" s="11"/>
      <c r="S167" s="89"/>
      <c r="T167" s="89"/>
      <c r="U167" s="87">
        <f t="shared" si="23"/>
        <v>0</v>
      </c>
      <c r="V167" s="88" t="e">
        <f t="shared" si="24"/>
        <v>#DIV/0!</v>
      </c>
      <c r="W167" s="11"/>
      <c r="X167" s="87">
        <v>170635</v>
      </c>
      <c r="Y167" s="87">
        <v>-100990</v>
      </c>
      <c r="Z167" s="87">
        <v>1062</v>
      </c>
      <c r="AA167" s="89">
        <v>53241</v>
      </c>
      <c r="AB167" s="89"/>
      <c r="AC167" s="89">
        <v>36000</v>
      </c>
      <c r="AD167" s="89"/>
      <c r="AE167" s="89">
        <v>4500</v>
      </c>
      <c r="AF167" s="87">
        <f t="shared" si="29"/>
        <v>93741</v>
      </c>
      <c r="AG167" s="89"/>
      <c r="AH167" s="89"/>
      <c r="AI167" s="89"/>
      <c r="AJ167" s="89">
        <v>8312</v>
      </c>
      <c r="AK167" s="87">
        <f t="shared" si="30"/>
        <v>102053</v>
      </c>
    </row>
    <row r="168" spans="1:37" s="2" customFormat="1" ht="20.100000000000001" customHeight="1" x14ac:dyDescent="0.3">
      <c r="A168" s="11">
        <v>166</v>
      </c>
      <c r="B168" s="11" t="s">
        <v>316</v>
      </c>
      <c r="C168" s="9" t="s">
        <v>205</v>
      </c>
      <c r="D168" s="9" t="s">
        <v>317</v>
      </c>
      <c r="E168" s="11" t="s">
        <v>464</v>
      </c>
      <c r="F168" s="9" t="s">
        <v>415</v>
      </c>
      <c r="G168" s="9"/>
      <c r="H168" s="90">
        <v>4</v>
      </c>
      <c r="I168" s="86">
        <v>3</v>
      </c>
      <c r="J168" s="86">
        <f t="shared" si="28"/>
        <v>7</v>
      </c>
      <c r="K168" s="88">
        <f t="shared" si="22"/>
        <v>0.5714285714285714</v>
      </c>
      <c r="L168" s="89">
        <v>975</v>
      </c>
      <c r="M168" s="89">
        <v>972</v>
      </c>
      <c r="N168" s="89">
        <v>974</v>
      </c>
      <c r="O168" s="90">
        <v>35</v>
      </c>
      <c r="P168" s="90">
        <v>33</v>
      </c>
      <c r="Q168" s="90">
        <v>34</v>
      </c>
      <c r="R168" s="11"/>
      <c r="S168" s="89">
        <v>1605</v>
      </c>
      <c r="T168" s="89">
        <v>3300</v>
      </c>
      <c r="U168" s="87">
        <f t="shared" si="23"/>
        <v>4905</v>
      </c>
      <c r="V168" s="88">
        <f t="shared" si="24"/>
        <v>0.327217125382263</v>
      </c>
      <c r="W168" s="11"/>
      <c r="X168" s="87">
        <v>89771</v>
      </c>
      <c r="Y168" s="87">
        <v>-62228</v>
      </c>
      <c r="Z168" s="87">
        <v>5118</v>
      </c>
      <c r="AA168" s="89">
        <v>49300</v>
      </c>
      <c r="AB168" s="89"/>
      <c r="AC168" s="89">
        <v>11340</v>
      </c>
      <c r="AD168" s="89">
        <v>4457</v>
      </c>
      <c r="AE168" s="89"/>
      <c r="AF168" s="87">
        <f t="shared" si="29"/>
        <v>65097</v>
      </c>
      <c r="AG168" s="89"/>
      <c r="AH168" s="89"/>
      <c r="AI168" s="89">
        <v>3040</v>
      </c>
      <c r="AJ168" s="89">
        <v>147</v>
      </c>
      <c r="AK168" s="87">
        <f t="shared" si="30"/>
        <v>68284</v>
      </c>
    </row>
    <row r="169" spans="1:37" s="2" customFormat="1" ht="20.100000000000001" customHeight="1" x14ac:dyDescent="0.3">
      <c r="A169" s="11">
        <v>167</v>
      </c>
      <c r="B169" s="11" t="s">
        <v>318</v>
      </c>
      <c r="C169" s="9" t="s">
        <v>205</v>
      </c>
      <c r="D169" s="9" t="s">
        <v>319</v>
      </c>
      <c r="E169" s="11" t="s">
        <v>464</v>
      </c>
      <c r="F169" s="9" t="s">
        <v>417</v>
      </c>
      <c r="G169" s="9"/>
      <c r="H169" s="90">
        <v>8</v>
      </c>
      <c r="I169" s="86">
        <v>1</v>
      </c>
      <c r="J169" s="86">
        <f t="shared" si="28"/>
        <v>9</v>
      </c>
      <c r="K169" s="88">
        <f t="shared" si="22"/>
        <v>0.88888888888888884</v>
      </c>
      <c r="L169" s="89">
        <v>951</v>
      </c>
      <c r="M169" s="89">
        <v>1088</v>
      </c>
      <c r="N169" s="89">
        <v>966</v>
      </c>
      <c r="O169" s="90">
        <v>35</v>
      </c>
      <c r="P169" s="90">
        <v>40</v>
      </c>
      <c r="Q169" s="90">
        <v>36</v>
      </c>
      <c r="R169" s="11"/>
      <c r="S169" s="89">
        <v>480</v>
      </c>
      <c r="T169" s="89"/>
      <c r="U169" s="87">
        <f t="shared" si="23"/>
        <v>480</v>
      </c>
      <c r="V169" s="88">
        <f t="shared" si="24"/>
        <v>1</v>
      </c>
      <c r="W169" s="11"/>
      <c r="X169" s="87">
        <v>150602</v>
      </c>
      <c r="Y169" s="87">
        <v>-122175</v>
      </c>
      <c r="Z169" s="87">
        <v>7555</v>
      </c>
      <c r="AA169" s="89">
        <v>130638</v>
      </c>
      <c r="AB169" s="89"/>
      <c r="AC169" s="89"/>
      <c r="AD169" s="89"/>
      <c r="AE169" s="89"/>
      <c r="AF169" s="87">
        <f t="shared" si="29"/>
        <v>130638</v>
      </c>
      <c r="AG169" s="89"/>
      <c r="AH169" s="89"/>
      <c r="AI169" s="89"/>
      <c r="AJ169" s="89">
        <v>26</v>
      </c>
      <c r="AK169" s="87">
        <f t="shared" si="30"/>
        <v>130664</v>
      </c>
    </row>
    <row r="170" spans="1:37" s="2" customFormat="1" ht="20.100000000000001" customHeight="1" x14ac:dyDescent="0.3">
      <c r="A170" s="11">
        <v>168</v>
      </c>
      <c r="B170" s="11" t="s">
        <v>320</v>
      </c>
      <c r="C170" s="9" t="s">
        <v>230</v>
      </c>
      <c r="D170" s="9" t="s">
        <v>321</v>
      </c>
      <c r="E170" s="11" t="s">
        <v>464</v>
      </c>
      <c r="F170" s="13" t="s">
        <v>416</v>
      </c>
      <c r="G170" s="13"/>
      <c r="H170" s="90">
        <v>4</v>
      </c>
      <c r="I170" s="86">
        <v>3</v>
      </c>
      <c r="J170" s="86">
        <f t="shared" si="28"/>
        <v>7</v>
      </c>
      <c r="K170" s="88">
        <f t="shared" si="22"/>
        <v>0.5714285714285714</v>
      </c>
      <c r="L170" s="89">
        <v>1100</v>
      </c>
      <c r="M170" s="89">
        <v>1100</v>
      </c>
      <c r="N170" s="89">
        <v>1100</v>
      </c>
      <c r="O170" s="90">
        <v>40</v>
      </c>
      <c r="P170" s="90">
        <v>40</v>
      </c>
      <c r="Q170" s="90">
        <v>40</v>
      </c>
      <c r="R170" s="11"/>
      <c r="S170" s="89"/>
      <c r="T170" s="89"/>
      <c r="U170" s="87">
        <f t="shared" si="23"/>
        <v>0</v>
      </c>
      <c r="V170" s="88" t="e">
        <f t="shared" si="24"/>
        <v>#DIV/0!</v>
      </c>
      <c r="W170" s="11"/>
      <c r="X170" s="87">
        <v>217471</v>
      </c>
      <c r="Y170" s="87">
        <v>27929</v>
      </c>
      <c r="Z170" s="87">
        <v>30179</v>
      </c>
      <c r="AA170" s="89">
        <v>73367</v>
      </c>
      <c r="AB170" s="89"/>
      <c r="AC170" s="89"/>
      <c r="AD170" s="89"/>
      <c r="AE170" s="89"/>
      <c r="AF170" s="87">
        <f t="shared" si="29"/>
        <v>73367</v>
      </c>
      <c r="AG170" s="89"/>
      <c r="AH170" s="89"/>
      <c r="AI170" s="89"/>
      <c r="AJ170" s="89">
        <v>3363</v>
      </c>
      <c r="AK170" s="87">
        <f t="shared" si="30"/>
        <v>76730</v>
      </c>
    </row>
    <row r="171" spans="1:37" s="2" customFormat="1" ht="20.100000000000001" customHeight="1" x14ac:dyDescent="0.3">
      <c r="A171" s="11">
        <v>169</v>
      </c>
      <c r="B171" s="11" t="s">
        <v>322</v>
      </c>
      <c r="C171" s="9" t="s">
        <v>43</v>
      </c>
      <c r="D171" s="9" t="s">
        <v>323</v>
      </c>
      <c r="E171" s="11" t="s">
        <v>464</v>
      </c>
      <c r="F171" s="9" t="s">
        <v>67</v>
      </c>
      <c r="G171" s="9"/>
      <c r="H171" s="86">
        <v>32</v>
      </c>
      <c r="I171" s="86">
        <v>8</v>
      </c>
      <c r="J171" s="86">
        <f t="shared" si="28"/>
        <v>40</v>
      </c>
      <c r="K171" s="88">
        <f t="shared" si="22"/>
        <v>0.8</v>
      </c>
      <c r="L171" s="87">
        <v>1042</v>
      </c>
      <c r="M171" s="87">
        <v>1649</v>
      </c>
      <c r="N171" s="87">
        <v>1163</v>
      </c>
      <c r="O171" s="86">
        <v>38</v>
      </c>
      <c r="P171" s="86">
        <v>41</v>
      </c>
      <c r="Q171" s="86">
        <v>38</v>
      </c>
      <c r="R171" s="11"/>
      <c r="S171" s="87"/>
      <c r="T171" s="87"/>
      <c r="U171" s="87">
        <f t="shared" si="23"/>
        <v>0</v>
      </c>
      <c r="V171" s="88" t="e">
        <f t="shared" si="24"/>
        <v>#DIV/0!</v>
      </c>
      <c r="W171" s="11"/>
      <c r="X171" s="87">
        <v>662964</v>
      </c>
      <c r="Y171" s="87">
        <v>-469528</v>
      </c>
      <c r="Z171" s="87">
        <v>46524</v>
      </c>
      <c r="AA171" s="87">
        <v>167772</v>
      </c>
      <c r="AB171" s="87">
        <v>4440</v>
      </c>
      <c r="AC171" s="87">
        <v>13200</v>
      </c>
      <c r="AD171" s="87"/>
      <c r="AE171" s="87">
        <v>354993</v>
      </c>
      <c r="AF171" s="87">
        <f t="shared" si="29"/>
        <v>540405</v>
      </c>
      <c r="AG171" s="87"/>
      <c r="AH171" s="87"/>
      <c r="AI171" s="87"/>
      <c r="AJ171" s="87">
        <v>1837</v>
      </c>
      <c r="AK171" s="87">
        <f t="shared" si="30"/>
        <v>542242</v>
      </c>
    </row>
    <row r="172" spans="1:37" s="2" customFormat="1" ht="20.100000000000001" customHeight="1" x14ac:dyDescent="0.3">
      <c r="A172" s="11">
        <v>170</v>
      </c>
      <c r="B172" s="11" t="s">
        <v>324</v>
      </c>
      <c r="C172" s="11" t="s">
        <v>221</v>
      </c>
      <c r="D172" s="94" t="s">
        <v>325</v>
      </c>
      <c r="E172" s="11" t="s">
        <v>464</v>
      </c>
      <c r="F172" s="11" t="s">
        <v>417</v>
      </c>
      <c r="G172" s="11"/>
      <c r="H172" s="86">
        <v>3</v>
      </c>
      <c r="I172" s="86">
        <v>2</v>
      </c>
      <c r="J172" s="86">
        <f t="shared" si="28"/>
        <v>5</v>
      </c>
      <c r="K172" s="88">
        <f t="shared" si="22"/>
        <v>0.6</v>
      </c>
      <c r="L172" s="87">
        <v>1193</v>
      </c>
      <c r="M172" s="87">
        <v>1175</v>
      </c>
      <c r="N172" s="87">
        <v>1186</v>
      </c>
      <c r="O172" s="86">
        <v>40</v>
      </c>
      <c r="P172" s="86">
        <v>40</v>
      </c>
      <c r="Q172" s="86">
        <v>40</v>
      </c>
      <c r="R172" s="94"/>
      <c r="S172" s="87"/>
      <c r="T172" s="87"/>
      <c r="U172" s="87">
        <f t="shared" si="23"/>
        <v>0</v>
      </c>
      <c r="V172" s="88" t="e">
        <f t="shared" si="24"/>
        <v>#DIV/0!</v>
      </c>
      <c r="W172" s="94"/>
      <c r="X172" s="87">
        <v>596091</v>
      </c>
      <c r="Y172" s="87">
        <v>5118</v>
      </c>
      <c r="Z172" s="87">
        <v>70022</v>
      </c>
      <c r="AA172" s="87">
        <v>7530</v>
      </c>
      <c r="AB172" s="87"/>
      <c r="AC172" s="87">
        <v>37635</v>
      </c>
      <c r="AD172" s="87"/>
      <c r="AE172" s="87">
        <v>23176</v>
      </c>
      <c r="AF172" s="87">
        <f t="shared" si="29"/>
        <v>68341</v>
      </c>
      <c r="AG172" s="87"/>
      <c r="AH172" s="87"/>
      <c r="AI172" s="87"/>
      <c r="AJ172" s="87">
        <v>2215</v>
      </c>
      <c r="AK172" s="87">
        <f t="shared" si="30"/>
        <v>70556</v>
      </c>
    </row>
    <row r="173" spans="1:37" s="2" customFormat="1" ht="20.100000000000001" customHeight="1" x14ac:dyDescent="0.3">
      <c r="A173" s="11">
        <v>171</v>
      </c>
      <c r="B173" s="11" t="s">
        <v>326</v>
      </c>
      <c r="C173" s="9" t="s">
        <v>221</v>
      </c>
      <c r="D173" s="93" t="s">
        <v>327</v>
      </c>
      <c r="E173" s="11" t="s">
        <v>464</v>
      </c>
      <c r="F173" s="9" t="s">
        <v>417</v>
      </c>
      <c r="G173" s="9"/>
      <c r="H173" s="86">
        <v>2</v>
      </c>
      <c r="I173" s="86">
        <v>4</v>
      </c>
      <c r="J173" s="86">
        <f t="shared" si="28"/>
        <v>6</v>
      </c>
      <c r="K173" s="88">
        <f t="shared" si="22"/>
        <v>0.33333333333333331</v>
      </c>
      <c r="L173" s="87">
        <v>1700</v>
      </c>
      <c r="M173" s="87">
        <v>1613</v>
      </c>
      <c r="N173" s="87">
        <v>1642</v>
      </c>
      <c r="O173" s="86">
        <v>40</v>
      </c>
      <c r="P173" s="86">
        <v>40</v>
      </c>
      <c r="Q173" s="86">
        <v>40</v>
      </c>
      <c r="R173" s="94"/>
      <c r="S173" s="87"/>
      <c r="T173" s="87"/>
      <c r="U173" s="87">
        <f t="shared" si="23"/>
        <v>0</v>
      </c>
      <c r="V173" s="88" t="e">
        <f t="shared" si="24"/>
        <v>#DIV/0!</v>
      </c>
      <c r="W173" s="94"/>
      <c r="X173" s="87">
        <v>213553</v>
      </c>
      <c r="Y173" s="87">
        <v>-27010</v>
      </c>
      <c r="Z173" s="87">
        <v>-20799</v>
      </c>
      <c r="AA173" s="87">
        <v>7592</v>
      </c>
      <c r="AB173" s="87"/>
      <c r="AC173" s="87"/>
      <c r="AD173" s="87"/>
      <c r="AE173" s="87"/>
      <c r="AF173" s="87">
        <f t="shared" si="29"/>
        <v>7592</v>
      </c>
      <c r="AG173" s="87"/>
      <c r="AH173" s="87"/>
      <c r="AI173" s="87"/>
      <c r="AJ173" s="87">
        <v>10</v>
      </c>
      <c r="AK173" s="87">
        <f t="shared" si="30"/>
        <v>7602</v>
      </c>
    </row>
    <row r="174" spans="1:37" s="2" customFormat="1" ht="20.100000000000001" customHeight="1" x14ac:dyDescent="0.3">
      <c r="A174" s="11">
        <v>172</v>
      </c>
      <c r="B174" s="11" t="s">
        <v>328</v>
      </c>
      <c r="C174" s="9" t="s">
        <v>28</v>
      </c>
      <c r="D174" s="9" t="s">
        <v>329</v>
      </c>
      <c r="E174" s="11" t="s">
        <v>464</v>
      </c>
      <c r="F174" s="9" t="s">
        <v>68</v>
      </c>
      <c r="G174" s="9"/>
      <c r="H174" s="86">
        <v>5</v>
      </c>
      <c r="I174" s="86">
        <v>1</v>
      </c>
      <c r="J174" s="86">
        <f t="shared" si="28"/>
        <v>6</v>
      </c>
      <c r="K174" s="88">
        <f t="shared" si="22"/>
        <v>0.83333333333333337</v>
      </c>
      <c r="L174" s="87">
        <v>1088</v>
      </c>
      <c r="M174" s="87">
        <v>1088</v>
      </c>
      <c r="N174" s="87">
        <v>1088</v>
      </c>
      <c r="O174" s="86">
        <v>40</v>
      </c>
      <c r="P174" s="86">
        <v>40</v>
      </c>
      <c r="Q174" s="86">
        <v>40</v>
      </c>
      <c r="R174" s="11"/>
      <c r="S174" s="87">
        <f>310+46+28+500+45</f>
        <v>929</v>
      </c>
      <c r="T174" s="87">
        <f>1474+20+299</f>
        <v>1793</v>
      </c>
      <c r="U174" s="87">
        <f t="shared" si="23"/>
        <v>2722</v>
      </c>
      <c r="V174" s="88">
        <f t="shared" si="24"/>
        <v>0.34129316678912563</v>
      </c>
      <c r="W174" s="11"/>
      <c r="X174" s="87">
        <v>189256</v>
      </c>
      <c r="Y174" s="87">
        <v>-81199</v>
      </c>
      <c r="Z174" s="87">
        <v>-5325</v>
      </c>
      <c r="AA174" s="87">
        <v>33263</v>
      </c>
      <c r="AB174" s="87"/>
      <c r="AC174" s="87">
        <v>41000</v>
      </c>
      <c r="AD174" s="87"/>
      <c r="AE174" s="87"/>
      <c r="AF174" s="87">
        <f t="shared" si="29"/>
        <v>74263</v>
      </c>
      <c r="AG174" s="87"/>
      <c r="AH174" s="87"/>
      <c r="AI174" s="87"/>
      <c r="AJ174" s="87">
        <v>3111</v>
      </c>
      <c r="AK174" s="87">
        <f t="shared" si="30"/>
        <v>77374</v>
      </c>
    </row>
    <row r="175" spans="1:37" s="2" customFormat="1" ht="20.100000000000001" customHeight="1" x14ac:dyDescent="0.3">
      <c r="A175" s="11">
        <v>173</v>
      </c>
      <c r="B175" s="11" t="s">
        <v>330</v>
      </c>
      <c r="C175" s="9" t="s">
        <v>28</v>
      </c>
      <c r="D175" s="9" t="s">
        <v>331</v>
      </c>
      <c r="E175" s="11" t="s">
        <v>464</v>
      </c>
      <c r="F175" s="9" t="s">
        <v>145</v>
      </c>
      <c r="G175" s="9"/>
      <c r="H175" s="86">
        <v>10</v>
      </c>
      <c r="I175" s="86">
        <v>2</v>
      </c>
      <c r="J175" s="86">
        <f t="shared" si="28"/>
        <v>12</v>
      </c>
      <c r="K175" s="88">
        <f t="shared" si="22"/>
        <v>0.83333333333333337</v>
      </c>
      <c r="L175" s="87">
        <v>1200</v>
      </c>
      <c r="M175" s="87">
        <v>1200</v>
      </c>
      <c r="N175" s="87">
        <v>1200</v>
      </c>
      <c r="O175" s="86">
        <v>40</v>
      </c>
      <c r="P175" s="86">
        <v>40</v>
      </c>
      <c r="Q175" s="86">
        <v>40</v>
      </c>
      <c r="R175" s="11"/>
      <c r="S175" s="87">
        <v>2040</v>
      </c>
      <c r="T175" s="87">
        <v>7000</v>
      </c>
      <c r="U175" s="87">
        <f t="shared" si="23"/>
        <v>9040</v>
      </c>
      <c r="V175" s="88">
        <f t="shared" si="24"/>
        <v>0.22566371681415928</v>
      </c>
      <c r="W175" s="11"/>
      <c r="X175" s="87">
        <v>527285</v>
      </c>
      <c r="Y175" s="87">
        <v>13466</v>
      </c>
      <c r="Z175" s="87">
        <v>190939</v>
      </c>
      <c r="AA175" s="87">
        <v>170507</v>
      </c>
      <c r="AB175" s="87"/>
      <c r="AC175" s="87">
        <v>5200</v>
      </c>
      <c r="AD175" s="87"/>
      <c r="AE175" s="87"/>
      <c r="AF175" s="87">
        <f t="shared" si="29"/>
        <v>175707</v>
      </c>
      <c r="AG175" s="87"/>
      <c r="AH175" s="87"/>
      <c r="AI175" s="87"/>
      <c r="AJ175" s="87">
        <v>1766</v>
      </c>
      <c r="AK175" s="87">
        <f t="shared" si="30"/>
        <v>177473</v>
      </c>
    </row>
    <row r="176" spans="1:37" s="2" customFormat="1" ht="20.100000000000001" customHeight="1" x14ac:dyDescent="0.3">
      <c r="A176" s="11">
        <v>174</v>
      </c>
      <c r="B176" s="11" t="s">
        <v>332</v>
      </c>
      <c r="C176" s="9" t="s">
        <v>28</v>
      </c>
      <c r="D176" s="9" t="s">
        <v>333</v>
      </c>
      <c r="E176" s="11" t="s">
        <v>464</v>
      </c>
      <c r="F176" s="9" t="s">
        <v>67</v>
      </c>
      <c r="G176" s="9"/>
      <c r="H176" s="86">
        <v>7</v>
      </c>
      <c r="I176" s="86">
        <v>6</v>
      </c>
      <c r="J176" s="86">
        <f t="shared" si="28"/>
        <v>13</v>
      </c>
      <c r="K176" s="88">
        <f t="shared" si="22"/>
        <v>0.53846153846153844</v>
      </c>
      <c r="L176" s="87">
        <v>1166</v>
      </c>
      <c r="M176" s="87">
        <v>1166</v>
      </c>
      <c r="N176" s="87">
        <v>1166</v>
      </c>
      <c r="O176" s="86">
        <v>40</v>
      </c>
      <c r="P176" s="86">
        <v>40</v>
      </c>
      <c r="Q176" s="86">
        <v>40</v>
      </c>
      <c r="R176" s="11"/>
      <c r="S176" s="87"/>
      <c r="T176" s="87"/>
      <c r="U176" s="87">
        <f t="shared" si="23"/>
        <v>0</v>
      </c>
      <c r="V176" s="88" t="e">
        <f t="shared" si="24"/>
        <v>#DIV/0!</v>
      </c>
      <c r="W176" s="11"/>
      <c r="X176" s="87">
        <v>147141</v>
      </c>
      <c r="Y176" s="87">
        <v>-63039</v>
      </c>
      <c r="Z176" s="87">
        <v>73243</v>
      </c>
      <c r="AA176" s="87">
        <v>109021</v>
      </c>
      <c r="AB176" s="87"/>
      <c r="AC176" s="87">
        <v>32670</v>
      </c>
      <c r="AD176" s="87"/>
      <c r="AE176" s="87"/>
      <c r="AF176" s="87">
        <f t="shared" si="29"/>
        <v>141691</v>
      </c>
      <c r="AG176" s="87"/>
      <c r="AH176" s="87"/>
      <c r="AI176" s="87"/>
      <c r="AJ176" s="87">
        <v>3089</v>
      </c>
      <c r="AK176" s="87">
        <f t="shared" si="30"/>
        <v>144780</v>
      </c>
    </row>
    <row r="177" spans="1:37" s="2" customFormat="1" ht="20.100000000000001" customHeight="1" x14ac:dyDescent="0.3">
      <c r="A177" s="11">
        <v>175</v>
      </c>
      <c r="B177" s="11" t="s">
        <v>334</v>
      </c>
      <c r="C177" s="9" t="s">
        <v>5</v>
      </c>
      <c r="D177" s="9" t="s">
        <v>335</v>
      </c>
      <c r="E177" s="11" t="s">
        <v>464</v>
      </c>
      <c r="F177" s="9" t="s">
        <v>67</v>
      </c>
      <c r="G177" s="9"/>
      <c r="H177" s="86">
        <v>6</v>
      </c>
      <c r="I177" s="86">
        <v>2</v>
      </c>
      <c r="J177" s="86">
        <f t="shared" si="28"/>
        <v>8</v>
      </c>
      <c r="K177" s="88">
        <f t="shared" si="22"/>
        <v>0.75</v>
      </c>
      <c r="L177" s="87">
        <v>1300</v>
      </c>
      <c r="M177" s="87">
        <v>1600</v>
      </c>
      <c r="N177" s="87">
        <v>1375</v>
      </c>
      <c r="O177" s="86">
        <v>40</v>
      </c>
      <c r="P177" s="86">
        <v>40</v>
      </c>
      <c r="Q177" s="86">
        <v>40</v>
      </c>
      <c r="R177" s="11"/>
      <c r="S177" s="87">
        <v>5420</v>
      </c>
      <c r="T177" s="87">
        <v>2900</v>
      </c>
      <c r="U177" s="87">
        <f t="shared" si="23"/>
        <v>8320</v>
      </c>
      <c r="V177" s="88">
        <f t="shared" si="24"/>
        <v>0.65144230769230771</v>
      </c>
      <c r="W177" s="11"/>
      <c r="X177" s="87">
        <v>2755641</v>
      </c>
      <c r="Y177" s="87">
        <v>51186</v>
      </c>
      <c r="Z177" s="87">
        <v>75400</v>
      </c>
      <c r="AA177" s="87"/>
      <c r="AB177" s="87"/>
      <c r="AC177" s="87">
        <v>31000</v>
      </c>
      <c r="AD177" s="87">
        <v>1420</v>
      </c>
      <c r="AE177" s="87"/>
      <c r="AF177" s="87">
        <f t="shared" si="29"/>
        <v>32420</v>
      </c>
      <c r="AG177" s="87"/>
      <c r="AH177" s="87"/>
      <c r="AI177" s="87"/>
      <c r="AJ177" s="87">
        <v>5424</v>
      </c>
      <c r="AK177" s="87">
        <f t="shared" si="30"/>
        <v>37844</v>
      </c>
    </row>
    <row r="178" spans="1:37" s="2" customFormat="1" ht="20.100000000000001" customHeight="1" x14ac:dyDescent="0.3">
      <c r="A178" s="11">
        <v>176</v>
      </c>
      <c r="B178" s="11" t="s">
        <v>336</v>
      </c>
      <c r="C178" s="9" t="s">
        <v>8</v>
      </c>
      <c r="D178" s="9" t="s">
        <v>337</v>
      </c>
      <c r="E178" s="11" t="s">
        <v>464</v>
      </c>
      <c r="F178" s="9" t="s">
        <v>67</v>
      </c>
      <c r="G178" s="9"/>
      <c r="H178" s="90">
        <v>9</v>
      </c>
      <c r="I178" s="86">
        <v>9</v>
      </c>
      <c r="J178" s="86">
        <f t="shared" si="28"/>
        <v>18</v>
      </c>
      <c r="K178" s="88">
        <f t="shared" si="22"/>
        <v>0.5</v>
      </c>
      <c r="L178" s="89">
        <v>1289</v>
      </c>
      <c r="M178" s="89">
        <v>1467</v>
      </c>
      <c r="N178" s="89">
        <v>1378</v>
      </c>
      <c r="O178" s="90">
        <v>40</v>
      </c>
      <c r="P178" s="90">
        <v>40</v>
      </c>
      <c r="Q178" s="90">
        <v>40</v>
      </c>
      <c r="R178" s="11"/>
      <c r="S178" s="89">
        <v>139</v>
      </c>
      <c r="T178" s="89">
        <v>140</v>
      </c>
      <c r="U178" s="87">
        <f t="shared" si="23"/>
        <v>279</v>
      </c>
      <c r="V178" s="88">
        <f t="shared" si="24"/>
        <v>0.49820788530465948</v>
      </c>
      <c r="W178" s="11"/>
      <c r="X178" s="87">
        <v>1108127</v>
      </c>
      <c r="Y178" s="87">
        <v>-10766</v>
      </c>
      <c r="Z178" s="87">
        <v>161868</v>
      </c>
      <c r="AA178" s="89">
        <v>91770</v>
      </c>
      <c r="AB178" s="89"/>
      <c r="AC178" s="89" t="s">
        <v>422</v>
      </c>
      <c r="AD178" s="89"/>
      <c r="AE178" s="89">
        <v>113851</v>
      </c>
      <c r="AF178" s="87">
        <f t="shared" si="29"/>
        <v>205621</v>
      </c>
      <c r="AG178" s="89"/>
      <c r="AH178" s="89"/>
      <c r="AI178" s="89"/>
      <c r="AJ178" s="89">
        <v>15411</v>
      </c>
      <c r="AK178" s="87">
        <f t="shared" si="30"/>
        <v>221032</v>
      </c>
    </row>
    <row r="179" spans="1:37" s="2" customFormat="1" ht="20.100000000000001" customHeight="1" x14ac:dyDescent="0.3">
      <c r="A179" s="11">
        <v>177</v>
      </c>
      <c r="B179" s="11" t="s">
        <v>338</v>
      </c>
      <c r="C179" s="9" t="s">
        <v>17</v>
      </c>
      <c r="D179" s="9" t="s">
        <v>339</v>
      </c>
      <c r="E179" s="11" t="s">
        <v>464</v>
      </c>
      <c r="F179" s="9" t="s">
        <v>67</v>
      </c>
      <c r="G179" s="9"/>
      <c r="H179" s="86">
        <v>9</v>
      </c>
      <c r="I179" s="86">
        <v>1</v>
      </c>
      <c r="J179" s="86">
        <f t="shared" si="28"/>
        <v>10</v>
      </c>
      <c r="K179" s="88">
        <f t="shared" si="22"/>
        <v>0.9</v>
      </c>
      <c r="L179" s="89">
        <v>1124</v>
      </c>
      <c r="M179" s="89">
        <v>1550</v>
      </c>
      <c r="N179" s="89">
        <v>1167</v>
      </c>
      <c r="O179" s="90">
        <v>36</v>
      </c>
      <c r="P179" s="90">
        <v>40</v>
      </c>
      <c r="Q179" s="90">
        <v>36</v>
      </c>
      <c r="R179" s="11"/>
      <c r="S179" s="89"/>
      <c r="T179" s="89"/>
      <c r="U179" s="87">
        <f t="shared" si="23"/>
        <v>0</v>
      </c>
      <c r="V179" s="88" t="e">
        <f t="shared" si="24"/>
        <v>#DIV/0!</v>
      </c>
      <c r="W179" s="11"/>
      <c r="X179" s="87">
        <v>167266</v>
      </c>
      <c r="Y179" s="87">
        <v>-63207</v>
      </c>
      <c r="Z179" s="87">
        <v>14101</v>
      </c>
      <c r="AA179" s="89">
        <v>56732</v>
      </c>
      <c r="AB179" s="89"/>
      <c r="AC179" s="89">
        <v>23940</v>
      </c>
      <c r="AD179" s="89"/>
      <c r="AE179" s="89"/>
      <c r="AF179" s="87">
        <f t="shared" si="29"/>
        <v>80672</v>
      </c>
      <c r="AG179" s="89"/>
      <c r="AH179" s="89"/>
      <c r="AI179" s="89"/>
      <c r="AJ179" s="89">
        <v>276</v>
      </c>
      <c r="AK179" s="87">
        <f t="shared" si="30"/>
        <v>80948</v>
      </c>
    </row>
    <row r="180" spans="1:37" s="2" customFormat="1" ht="20.100000000000001" customHeight="1" x14ac:dyDescent="0.3">
      <c r="A180" s="11">
        <v>178</v>
      </c>
      <c r="B180" s="11" t="s">
        <v>340</v>
      </c>
      <c r="C180" s="9" t="s">
        <v>17</v>
      </c>
      <c r="D180" s="9" t="s">
        <v>341</v>
      </c>
      <c r="E180" s="11" t="s">
        <v>464</v>
      </c>
      <c r="F180" s="9" t="s">
        <v>67</v>
      </c>
      <c r="G180" s="9"/>
      <c r="H180" s="86">
        <v>3</v>
      </c>
      <c r="I180" s="86">
        <v>3</v>
      </c>
      <c r="J180" s="86">
        <f t="shared" si="28"/>
        <v>6</v>
      </c>
      <c r="K180" s="88">
        <f t="shared" si="22"/>
        <v>0.5</v>
      </c>
      <c r="L180" s="89">
        <v>1088</v>
      </c>
      <c r="M180" s="89">
        <v>1088</v>
      </c>
      <c r="N180" s="89">
        <v>1088</v>
      </c>
      <c r="O180" s="90">
        <v>40</v>
      </c>
      <c r="P180" s="90">
        <v>40</v>
      </c>
      <c r="Q180" s="90">
        <v>40</v>
      </c>
      <c r="R180" s="11"/>
      <c r="S180" s="89">
        <v>1625</v>
      </c>
      <c r="T180" s="89"/>
      <c r="U180" s="87">
        <f t="shared" si="23"/>
        <v>1625</v>
      </c>
      <c r="V180" s="88">
        <f t="shared" si="24"/>
        <v>1</v>
      </c>
      <c r="W180" s="11"/>
      <c r="X180" s="87">
        <v>107523</v>
      </c>
      <c r="Y180" s="87">
        <v>12754</v>
      </c>
      <c r="Z180" s="87">
        <v>13146</v>
      </c>
      <c r="AA180" s="89">
        <v>57527</v>
      </c>
      <c r="AB180" s="89"/>
      <c r="AC180" s="89">
        <v>38000</v>
      </c>
      <c r="AD180" s="89"/>
      <c r="AE180" s="89"/>
      <c r="AF180" s="87">
        <f t="shared" si="29"/>
        <v>95527</v>
      </c>
      <c r="AG180" s="89"/>
      <c r="AH180" s="89"/>
      <c r="AI180" s="89"/>
      <c r="AJ180" s="89">
        <v>441</v>
      </c>
      <c r="AK180" s="87">
        <f t="shared" si="30"/>
        <v>95968</v>
      </c>
    </row>
    <row r="181" spans="1:37" s="2" customFormat="1" ht="20.100000000000001" customHeight="1" x14ac:dyDescent="0.3">
      <c r="A181" s="11">
        <v>179</v>
      </c>
      <c r="B181" s="11" t="s">
        <v>342</v>
      </c>
      <c r="C181" s="9" t="s">
        <v>10</v>
      </c>
      <c r="D181" s="9" t="s">
        <v>343</v>
      </c>
      <c r="E181" s="11" t="s">
        <v>464</v>
      </c>
      <c r="F181" s="9" t="s">
        <v>67</v>
      </c>
      <c r="G181" s="9"/>
      <c r="H181" s="90">
        <v>5</v>
      </c>
      <c r="I181" s="86">
        <v>7</v>
      </c>
      <c r="J181" s="86">
        <f t="shared" si="28"/>
        <v>12</v>
      </c>
      <c r="K181" s="88">
        <f t="shared" si="22"/>
        <v>0.41666666666666669</v>
      </c>
      <c r="L181" s="89">
        <v>1486</v>
      </c>
      <c r="M181" s="89">
        <v>770</v>
      </c>
      <c r="N181" s="89">
        <v>1068</v>
      </c>
      <c r="O181" s="90">
        <v>40</v>
      </c>
      <c r="P181" s="90">
        <v>29</v>
      </c>
      <c r="Q181" s="90">
        <v>34</v>
      </c>
      <c r="R181" s="11"/>
      <c r="S181" s="89">
        <v>946</v>
      </c>
      <c r="T181" s="89">
        <v>118</v>
      </c>
      <c r="U181" s="87">
        <f t="shared" si="23"/>
        <v>1064</v>
      </c>
      <c r="V181" s="88">
        <f t="shared" si="24"/>
        <v>0.88909774436090228</v>
      </c>
      <c r="W181" s="11"/>
      <c r="X181" s="87">
        <v>146358</v>
      </c>
      <c r="Y181" s="87">
        <v>-148539</v>
      </c>
      <c r="Z181" s="87">
        <v>20936</v>
      </c>
      <c r="AA181" s="89">
        <v>65650</v>
      </c>
      <c r="AB181" s="89">
        <v>24000</v>
      </c>
      <c r="AC181" s="89">
        <v>10800</v>
      </c>
      <c r="AD181" s="89"/>
      <c r="AE181" s="89">
        <v>47375</v>
      </c>
      <c r="AF181" s="87">
        <f t="shared" si="29"/>
        <v>147825</v>
      </c>
      <c r="AG181" s="89"/>
      <c r="AH181" s="89">
        <v>25000</v>
      </c>
      <c r="AI181" s="89">
        <v>3000</v>
      </c>
      <c r="AJ181" s="89">
        <v>221</v>
      </c>
      <c r="AK181" s="87">
        <f t="shared" si="30"/>
        <v>176046</v>
      </c>
    </row>
    <row r="182" spans="1:37" s="2" customFormat="1" ht="20.100000000000001" customHeight="1" x14ac:dyDescent="0.3">
      <c r="A182" s="11">
        <v>180</v>
      </c>
      <c r="B182" s="11" t="s">
        <v>344</v>
      </c>
      <c r="C182" s="9" t="s">
        <v>10</v>
      </c>
      <c r="D182" s="9" t="s">
        <v>345</v>
      </c>
      <c r="E182" s="11" t="s">
        <v>464</v>
      </c>
      <c r="F182" s="9" t="s">
        <v>67</v>
      </c>
      <c r="G182" s="9"/>
      <c r="H182" s="90">
        <v>5</v>
      </c>
      <c r="I182" s="86">
        <v>4</v>
      </c>
      <c r="J182" s="86">
        <f t="shared" si="28"/>
        <v>9</v>
      </c>
      <c r="K182" s="88">
        <f t="shared" si="22"/>
        <v>0.55555555555555558</v>
      </c>
      <c r="L182" s="89">
        <v>1920</v>
      </c>
      <c r="M182" s="89">
        <v>2537</v>
      </c>
      <c r="N182" s="89">
        <v>2194</v>
      </c>
      <c r="O182" s="90">
        <v>40</v>
      </c>
      <c r="P182" s="90">
        <v>40</v>
      </c>
      <c r="Q182" s="90">
        <v>40</v>
      </c>
      <c r="R182" s="11"/>
      <c r="S182" s="89">
        <v>57</v>
      </c>
      <c r="T182" s="89">
        <v>2500</v>
      </c>
      <c r="U182" s="87">
        <f t="shared" si="23"/>
        <v>2557</v>
      </c>
      <c r="V182" s="88">
        <f t="shared" si="24"/>
        <v>2.2291748142354323E-2</v>
      </c>
      <c r="W182" s="11"/>
      <c r="X182" s="87">
        <v>555206</v>
      </c>
      <c r="Y182" s="87">
        <v>36658</v>
      </c>
      <c r="Z182" s="87">
        <v>28482</v>
      </c>
      <c r="AA182" s="89">
        <v>6250</v>
      </c>
      <c r="AB182" s="89"/>
      <c r="AC182" s="89"/>
      <c r="AD182" s="89"/>
      <c r="AE182" s="89"/>
      <c r="AF182" s="87">
        <f t="shared" si="29"/>
        <v>6250</v>
      </c>
      <c r="AG182" s="89"/>
      <c r="AH182" s="89"/>
      <c r="AI182" s="89"/>
      <c r="AJ182" s="89">
        <v>516</v>
      </c>
      <c r="AK182" s="87">
        <f t="shared" si="30"/>
        <v>6766</v>
      </c>
    </row>
    <row r="183" spans="1:37" s="2" customFormat="1" ht="20.100000000000001" customHeight="1" x14ac:dyDescent="0.3">
      <c r="A183" s="11">
        <v>181</v>
      </c>
      <c r="B183" s="11" t="s">
        <v>346</v>
      </c>
      <c r="C183" s="9" t="s">
        <v>25</v>
      </c>
      <c r="D183" s="9" t="s">
        <v>347</v>
      </c>
      <c r="E183" s="11" t="s">
        <v>464</v>
      </c>
      <c r="F183" s="9" t="s">
        <v>67</v>
      </c>
      <c r="G183" s="9"/>
      <c r="H183" s="86">
        <v>10</v>
      </c>
      <c r="I183" s="86">
        <v>6</v>
      </c>
      <c r="J183" s="86">
        <f t="shared" si="28"/>
        <v>16</v>
      </c>
      <c r="K183" s="88">
        <f t="shared" si="22"/>
        <v>0.625</v>
      </c>
      <c r="L183" s="89">
        <v>1381</v>
      </c>
      <c r="M183" s="89">
        <v>1747</v>
      </c>
      <c r="N183" s="89">
        <v>1518</v>
      </c>
      <c r="O183" s="86">
        <v>40</v>
      </c>
      <c r="P183" s="86">
        <v>40</v>
      </c>
      <c r="Q183" s="86">
        <v>40</v>
      </c>
      <c r="R183" s="11"/>
      <c r="S183" s="89">
        <f>200+30+50</f>
        <v>280</v>
      </c>
      <c r="T183" s="89"/>
      <c r="U183" s="87">
        <f t="shared" si="23"/>
        <v>280</v>
      </c>
      <c r="V183" s="88">
        <f t="shared" si="24"/>
        <v>1</v>
      </c>
      <c r="W183" s="11"/>
      <c r="X183" s="89">
        <v>1457548</v>
      </c>
      <c r="Y183" s="89">
        <v>65111</v>
      </c>
      <c r="Z183" s="89">
        <v>112672</v>
      </c>
      <c r="AA183" s="89">
        <v>92572</v>
      </c>
      <c r="AB183" s="89"/>
      <c r="AC183" s="89"/>
      <c r="AD183" s="89"/>
      <c r="AE183" s="89">
        <v>3387</v>
      </c>
      <c r="AF183" s="87">
        <f t="shared" si="29"/>
        <v>95959</v>
      </c>
      <c r="AG183" s="89"/>
      <c r="AH183" s="89"/>
      <c r="AI183" s="89"/>
      <c r="AJ183" s="89">
        <v>10655</v>
      </c>
      <c r="AK183" s="87">
        <f t="shared" si="30"/>
        <v>106614</v>
      </c>
    </row>
    <row r="184" spans="1:37" s="2" customFormat="1" ht="20.100000000000001" customHeight="1" x14ac:dyDescent="0.3">
      <c r="A184" s="11">
        <v>182</v>
      </c>
      <c r="B184" s="11" t="s">
        <v>348</v>
      </c>
      <c r="C184" s="9" t="s">
        <v>25</v>
      </c>
      <c r="D184" s="9" t="s">
        <v>349</v>
      </c>
      <c r="E184" s="11" t="s">
        <v>464</v>
      </c>
      <c r="F184" s="9" t="s">
        <v>67</v>
      </c>
      <c r="G184" s="9"/>
      <c r="H184" s="86">
        <v>10</v>
      </c>
      <c r="I184" s="86">
        <v>8</v>
      </c>
      <c r="J184" s="86">
        <f t="shared" si="28"/>
        <v>18</v>
      </c>
      <c r="K184" s="88">
        <f t="shared" si="22"/>
        <v>0.55555555555555558</v>
      </c>
      <c r="L184" s="89">
        <v>1320</v>
      </c>
      <c r="M184" s="89">
        <v>1375</v>
      </c>
      <c r="N184" s="89">
        <v>1344</v>
      </c>
      <c r="O184" s="86">
        <v>40</v>
      </c>
      <c r="P184" s="86">
        <v>40</v>
      </c>
      <c r="Q184" s="86">
        <v>40</v>
      </c>
      <c r="R184" s="11"/>
      <c r="S184" s="89">
        <f>2355+3740+20+56</f>
        <v>6171</v>
      </c>
      <c r="T184" s="89"/>
      <c r="U184" s="87">
        <f t="shared" si="23"/>
        <v>6171</v>
      </c>
      <c r="V184" s="88">
        <f t="shared" si="24"/>
        <v>1</v>
      </c>
      <c r="W184" s="11"/>
      <c r="X184" s="89">
        <v>850512</v>
      </c>
      <c r="Y184" s="89">
        <v>-7112</v>
      </c>
      <c r="Z184" s="89">
        <v>60562</v>
      </c>
      <c r="AA184" s="89">
        <v>63419</v>
      </c>
      <c r="AB184" s="89"/>
      <c r="AC184" s="89"/>
      <c r="AD184" s="89"/>
      <c r="AE184" s="89"/>
      <c r="AF184" s="87">
        <f t="shared" si="29"/>
        <v>63419</v>
      </c>
      <c r="AG184" s="89"/>
      <c r="AH184" s="89"/>
      <c r="AI184" s="89"/>
      <c r="AJ184" s="89">
        <v>27684</v>
      </c>
      <c r="AK184" s="87">
        <f t="shared" si="30"/>
        <v>91103</v>
      </c>
    </row>
    <row r="185" spans="1:37" ht="20.100000000000001" customHeight="1" x14ac:dyDescent="0.3">
      <c r="A185" s="11">
        <v>183</v>
      </c>
      <c r="B185" s="11" t="s">
        <v>350</v>
      </c>
      <c r="C185" s="9" t="s">
        <v>25</v>
      </c>
      <c r="D185" s="9" t="s">
        <v>351</v>
      </c>
      <c r="E185" s="11" t="s">
        <v>464</v>
      </c>
      <c r="F185" s="9" t="s">
        <v>145</v>
      </c>
      <c r="G185" s="9"/>
      <c r="H185" s="86">
        <v>6</v>
      </c>
      <c r="I185" s="86">
        <v>7</v>
      </c>
      <c r="J185" s="86">
        <f t="shared" si="28"/>
        <v>13</v>
      </c>
      <c r="K185" s="88">
        <f t="shared" si="22"/>
        <v>0.46153846153846156</v>
      </c>
      <c r="L185" s="89">
        <v>815</v>
      </c>
      <c r="M185" s="89">
        <v>1266</v>
      </c>
      <c r="N185" s="89">
        <v>1058</v>
      </c>
      <c r="O185" s="86">
        <v>23</v>
      </c>
      <c r="P185" s="86">
        <v>28</v>
      </c>
      <c r="Q185" s="86">
        <v>25</v>
      </c>
      <c r="R185" s="11"/>
      <c r="S185" s="89">
        <f>53+645+18+139</f>
        <v>855</v>
      </c>
      <c r="T185" s="89">
        <v>177</v>
      </c>
      <c r="U185" s="87">
        <f t="shared" si="23"/>
        <v>1032</v>
      </c>
      <c r="V185" s="88">
        <f t="shared" si="24"/>
        <v>0.82848837209302328</v>
      </c>
      <c r="W185" s="11"/>
      <c r="X185" s="89">
        <v>233039</v>
      </c>
      <c r="Y185" s="89">
        <v>-46504</v>
      </c>
      <c r="Z185" s="89">
        <v>-46465</v>
      </c>
      <c r="AA185" s="89"/>
      <c r="AB185" s="89"/>
      <c r="AC185" s="89"/>
      <c r="AD185" s="89"/>
      <c r="AE185" s="89"/>
      <c r="AF185" s="87">
        <f t="shared" si="29"/>
        <v>0</v>
      </c>
      <c r="AG185" s="89"/>
      <c r="AH185" s="89"/>
      <c r="AI185" s="89">
        <v>2290</v>
      </c>
      <c r="AJ185" s="89">
        <v>1049</v>
      </c>
      <c r="AK185" s="87">
        <f t="shared" si="30"/>
        <v>3339</v>
      </c>
    </row>
    <row r="186" spans="1:37" ht="20.100000000000001" customHeight="1" x14ac:dyDescent="0.3">
      <c r="A186" s="11">
        <v>184</v>
      </c>
      <c r="B186" s="11" t="s">
        <v>352</v>
      </c>
      <c r="C186" s="9" t="s">
        <v>57</v>
      </c>
      <c r="D186" s="9" t="s">
        <v>353</v>
      </c>
      <c r="E186" s="11" t="s">
        <v>464</v>
      </c>
      <c r="F186" s="9" t="s">
        <v>67</v>
      </c>
      <c r="G186" s="9"/>
      <c r="H186" s="86">
        <v>27</v>
      </c>
      <c r="I186" s="86">
        <v>11</v>
      </c>
      <c r="J186" s="86">
        <f t="shared" si="28"/>
        <v>38</v>
      </c>
      <c r="K186" s="88">
        <f t="shared" si="22"/>
        <v>0.71052631578947367</v>
      </c>
      <c r="L186" s="89">
        <v>914</v>
      </c>
      <c r="M186" s="89">
        <v>1258</v>
      </c>
      <c r="N186" s="89">
        <v>1005</v>
      </c>
      <c r="O186" s="86">
        <v>29</v>
      </c>
      <c r="P186" s="86">
        <v>33</v>
      </c>
      <c r="Q186" s="86">
        <v>30</v>
      </c>
      <c r="R186" s="11"/>
      <c r="S186" s="87"/>
      <c r="T186" s="87"/>
      <c r="U186" s="87">
        <f t="shared" si="23"/>
        <v>0</v>
      </c>
      <c r="V186" s="88" t="e">
        <f t="shared" si="24"/>
        <v>#DIV/0!</v>
      </c>
      <c r="W186" s="11"/>
      <c r="X186" s="87">
        <v>395659</v>
      </c>
      <c r="Y186" s="87">
        <v>-80011</v>
      </c>
      <c r="Z186" s="87">
        <v>-1268</v>
      </c>
      <c r="AA186" s="89">
        <v>56279</v>
      </c>
      <c r="AB186" s="89">
        <v>17057</v>
      </c>
      <c r="AC186" s="89">
        <v>5000</v>
      </c>
      <c r="AD186" s="89"/>
      <c r="AE186" s="89"/>
      <c r="AF186" s="87">
        <f t="shared" si="29"/>
        <v>78336</v>
      </c>
      <c r="AG186" s="87"/>
      <c r="AH186" s="87"/>
      <c r="AI186" s="87"/>
      <c r="AJ186" s="89">
        <v>2970</v>
      </c>
      <c r="AK186" s="87">
        <f t="shared" si="30"/>
        <v>81306</v>
      </c>
    </row>
    <row r="187" spans="1:37" ht="20.100000000000001" customHeight="1" x14ac:dyDescent="0.3">
      <c r="A187" s="11">
        <v>185</v>
      </c>
      <c r="B187" s="11" t="s">
        <v>354</v>
      </c>
      <c r="C187" s="9" t="s">
        <v>21</v>
      </c>
      <c r="D187" s="9" t="s">
        <v>355</v>
      </c>
      <c r="E187" s="11" t="s">
        <v>464</v>
      </c>
      <c r="F187" s="9" t="s">
        <v>67</v>
      </c>
      <c r="G187" s="9"/>
      <c r="H187" s="86">
        <v>12</v>
      </c>
      <c r="I187" s="86"/>
      <c r="J187" s="86">
        <f t="shared" si="28"/>
        <v>12</v>
      </c>
      <c r="K187" s="88">
        <f t="shared" si="22"/>
        <v>1</v>
      </c>
      <c r="L187" s="89">
        <v>1115</v>
      </c>
      <c r="M187" s="89">
        <v>0</v>
      </c>
      <c r="N187" s="89">
        <v>1115</v>
      </c>
      <c r="O187" s="90">
        <v>40</v>
      </c>
      <c r="P187" s="90">
        <v>0</v>
      </c>
      <c r="Q187" s="90">
        <v>40</v>
      </c>
      <c r="R187" s="11"/>
      <c r="S187" s="97">
        <f>1960+631</f>
        <v>2591</v>
      </c>
      <c r="T187" s="97"/>
      <c r="U187" s="87">
        <f t="shared" si="23"/>
        <v>2591</v>
      </c>
      <c r="V187" s="88">
        <f t="shared" si="24"/>
        <v>1</v>
      </c>
      <c r="W187" s="11"/>
      <c r="X187" s="87">
        <v>387759</v>
      </c>
      <c r="Y187" s="87">
        <v>-24416</v>
      </c>
      <c r="Z187" s="87">
        <v>33992</v>
      </c>
      <c r="AA187" s="89">
        <v>56940</v>
      </c>
      <c r="AB187" s="89"/>
      <c r="AC187" s="89"/>
      <c r="AD187" s="89"/>
      <c r="AE187" s="89"/>
      <c r="AF187" s="87">
        <f t="shared" si="29"/>
        <v>56940</v>
      </c>
      <c r="AG187" s="89"/>
      <c r="AH187" s="89"/>
      <c r="AI187" s="89"/>
      <c r="AJ187" s="89">
        <v>62702</v>
      </c>
      <c r="AK187" s="87">
        <f t="shared" si="30"/>
        <v>119642</v>
      </c>
    </row>
    <row r="188" spans="1:37" ht="20.100000000000001" customHeight="1" x14ac:dyDescent="0.3">
      <c r="A188" s="11">
        <v>186</v>
      </c>
      <c r="B188" s="11" t="s">
        <v>356</v>
      </c>
      <c r="C188" s="9" t="s">
        <v>21</v>
      </c>
      <c r="D188" s="9" t="s">
        <v>357</v>
      </c>
      <c r="E188" s="11" t="s">
        <v>464</v>
      </c>
      <c r="F188" s="9" t="s">
        <v>67</v>
      </c>
      <c r="G188" s="9"/>
      <c r="H188" s="86">
        <v>4</v>
      </c>
      <c r="I188" s="86">
        <v>2</v>
      </c>
      <c r="J188" s="86">
        <f t="shared" si="28"/>
        <v>6</v>
      </c>
      <c r="K188" s="88">
        <f t="shared" si="22"/>
        <v>0.66666666666666663</v>
      </c>
      <c r="L188" s="89">
        <v>1550</v>
      </c>
      <c r="M188" s="89">
        <v>1650</v>
      </c>
      <c r="N188" s="89">
        <v>1583</v>
      </c>
      <c r="O188" s="90">
        <v>40</v>
      </c>
      <c r="P188" s="90">
        <v>40</v>
      </c>
      <c r="Q188" s="90">
        <v>40</v>
      </c>
      <c r="R188" s="11"/>
      <c r="S188" s="97">
        <f>250+19</f>
        <v>269</v>
      </c>
      <c r="T188" s="97"/>
      <c r="U188" s="87">
        <f t="shared" si="23"/>
        <v>269</v>
      </c>
      <c r="V188" s="88">
        <f t="shared" si="24"/>
        <v>1</v>
      </c>
      <c r="W188" s="11"/>
      <c r="X188" s="87">
        <v>161064</v>
      </c>
      <c r="Y188" s="87">
        <v>-87948</v>
      </c>
      <c r="Z188" s="87">
        <v>9450</v>
      </c>
      <c r="AA188" s="89">
        <v>62784</v>
      </c>
      <c r="AB188" s="89">
        <v>3520</v>
      </c>
      <c r="AC188" s="89">
        <v>34128</v>
      </c>
      <c r="AD188" s="89"/>
      <c r="AE188" s="89"/>
      <c r="AF188" s="87">
        <f t="shared" si="29"/>
        <v>100432</v>
      </c>
      <c r="AG188" s="89"/>
      <c r="AH188" s="89"/>
      <c r="AI188" s="89"/>
      <c r="AJ188" s="89">
        <v>10</v>
      </c>
      <c r="AK188" s="87">
        <f t="shared" si="30"/>
        <v>100442</v>
      </c>
    </row>
    <row r="189" spans="1:37" ht="20.100000000000001" customHeight="1" x14ac:dyDescent="0.3">
      <c r="A189" s="11">
        <v>187</v>
      </c>
      <c r="B189" s="11" t="s">
        <v>358</v>
      </c>
      <c r="C189" s="9" t="s">
        <v>28</v>
      </c>
      <c r="D189" s="11" t="s">
        <v>359</v>
      </c>
      <c r="E189" s="11" t="s">
        <v>464</v>
      </c>
      <c r="F189" s="9" t="s">
        <v>67</v>
      </c>
      <c r="G189" s="9"/>
      <c r="H189" s="86">
        <v>9</v>
      </c>
      <c r="I189" s="86">
        <v>2</v>
      </c>
      <c r="J189" s="86">
        <f t="shared" si="28"/>
        <v>11</v>
      </c>
      <c r="K189" s="88">
        <f t="shared" si="22"/>
        <v>0.81818181818181823</v>
      </c>
      <c r="L189" s="87">
        <v>806</v>
      </c>
      <c r="M189" s="87">
        <v>1375</v>
      </c>
      <c r="N189" s="87">
        <v>909</v>
      </c>
      <c r="O189" s="86">
        <v>28</v>
      </c>
      <c r="P189" s="86">
        <v>35</v>
      </c>
      <c r="Q189" s="86">
        <v>30</v>
      </c>
      <c r="R189" s="11"/>
      <c r="S189" s="87"/>
      <c r="T189" s="87"/>
      <c r="U189" s="87">
        <f t="shared" si="23"/>
        <v>0</v>
      </c>
      <c r="V189" s="88" t="e">
        <f t="shared" si="24"/>
        <v>#DIV/0!</v>
      </c>
      <c r="W189" s="11"/>
      <c r="X189" s="87">
        <v>480812</v>
      </c>
      <c r="Y189" s="87">
        <v>-93550</v>
      </c>
      <c r="Z189" s="87">
        <v>13554</v>
      </c>
      <c r="AA189" s="87">
        <v>115790</v>
      </c>
      <c r="AB189" s="87">
        <v>14852</v>
      </c>
      <c r="AC189" s="87"/>
      <c r="AD189" s="87"/>
      <c r="AE189" s="87"/>
      <c r="AF189" s="87">
        <f t="shared" si="29"/>
        <v>130642</v>
      </c>
      <c r="AG189" s="87">
        <v>1000</v>
      </c>
      <c r="AH189" s="87"/>
      <c r="AI189" s="87"/>
      <c r="AJ189" s="87">
        <v>212</v>
      </c>
      <c r="AK189" s="87">
        <f t="shared" si="30"/>
        <v>131854</v>
      </c>
    </row>
    <row r="190" spans="1:37" ht="20.100000000000001" customHeight="1" x14ac:dyDescent="0.3">
      <c r="A190" s="11">
        <v>188</v>
      </c>
      <c r="B190" s="11" t="s">
        <v>360</v>
      </c>
      <c r="C190" s="9" t="s">
        <v>28</v>
      </c>
      <c r="D190" s="11" t="s">
        <v>361</v>
      </c>
      <c r="E190" s="11" t="s">
        <v>464</v>
      </c>
      <c r="F190" s="9" t="s">
        <v>67</v>
      </c>
      <c r="G190" s="9"/>
      <c r="H190" s="86">
        <v>4</v>
      </c>
      <c r="I190" s="86">
        <v>3</v>
      </c>
      <c r="J190" s="86">
        <f t="shared" si="28"/>
        <v>7</v>
      </c>
      <c r="K190" s="88">
        <f t="shared" si="22"/>
        <v>0.5714285714285714</v>
      </c>
      <c r="L190" s="87">
        <v>1088</v>
      </c>
      <c r="M190" s="87">
        <v>1088</v>
      </c>
      <c r="N190" s="87">
        <v>1088</v>
      </c>
      <c r="O190" s="86">
        <v>40</v>
      </c>
      <c r="P190" s="86">
        <v>40</v>
      </c>
      <c r="Q190" s="86">
        <v>40</v>
      </c>
      <c r="R190" s="11"/>
      <c r="S190" s="87"/>
      <c r="T190" s="87"/>
      <c r="U190" s="87">
        <f t="shared" si="23"/>
        <v>0</v>
      </c>
      <c r="V190" s="88" t="e">
        <f t="shared" si="24"/>
        <v>#DIV/0!</v>
      </c>
      <c r="W190" s="11"/>
      <c r="X190" s="87">
        <v>32313</v>
      </c>
      <c r="Y190" s="87">
        <v>-61018</v>
      </c>
      <c r="Z190" s="87">
        <v>1934</v>
      </c>
      <c r="AA190" s="87">
        <v>53628</v>
      </c>
      <c r="AB190" s="87"/>
      <c r="AC190" s="87">
        <v>10000</v>
      </c>
      <c r="AD190" s="87"/>
      <c r="AE190" s="87"/>
      <c r="AF190" s="87">
        <f t="shared" si="29"/>
        <v>63628</v>
      </c>
      <c r="AG190" s="87"/>
      <c r="AH190" s="87"/>
      <c r="AI190" s="87"/>
      <c r="AJ190" s="87">
        <v>1</v>
      </c>
      <c r="AK190" s="87">
        <f t="shared" si="30"/>
        <v>63629</v>
      </c>
    </row>
    <row r="191" spans="1:37" ht="20.100000000000001" customHeight="1" x14ac:dyDescent="0.3">
      <c r="A191" s="11">
        <v>189</v>
      </c>
      <c r="B191" s="11" t="s">
        <v>362</v>
      </c>
      <c r="C191" s="9" t="s">
        <v>8</v>
      </c>
      <c r="D191" s="11" t="s">
        <v>363</v>
      </c>
      <c r="E191" s="11" t="s">
        <v>464</v>
      </c>
      <c r="F191" s="9" t="s">
        <v>67</v>
      </c>
      <c r="G191" s="9"/>
      <c r="H191" s="90">
        <v>12</v>
      </c>
      <c r="I191" s="86">
        <v>3</v>
      </c>
      <c r="J191" s="86">
        <f t="shared" si="28"/>
        <v>15</v>
      </c>
      <c r="K191" s="88">
        <f t="shared" si="22"/>
        <v>0.8</v>
      </c>
      <c r="L191" s="89">
        <v>1225</v>
      </c>
      <c r="M191" s="89">
        <v>1200</v>
      </c>
      <c r="N191" s="89">
        <v>1220</v>
      </c>
      <c r="O191" s="90">
        <v>40</v>
      </c>
      <c r="P191" s="90">
        <v>40</v>
      </c>
      <c r="Q191" s="90">
        <v>40</v>
      </c>
      <c r="R191" s="11"/>
      <c r="S191" s="89"/>
      <c r="T191" s="89"/>
      <c r="U191" s="87">
        <f t="shared" si="23"/>
        <v>0</v>
      </c>
      <c r="V191" s="88" t="e">
        <f t="shared" si="24"/>
        <v>#DIV/0!</v>
      </c>
      <c r="W191" s="11"/>
      <c r="X191" s="87">
        <v>2278018</v>
      </c>
      <c r="Y191" s="87">
        <v>-147022</v>
      </c>
      <c r="Z191" s="87">
        <v>-26325</v>
      </c>
      <c r="AA191" s="89">
        <v>89675</v>
      </c>
      <c r="AB191" s="89"/>
      <c r="AC191" s="89">
        <v>32795</v>
      </c>
      <c r="AD191" s="89"/>
      <c r="AE191" s="89">
        <v>25832</v>
      </c>
      <c r="AF191" s="87">
        <f t="shared" si="29"/>
        <v>148302</v>
      </c>
      <c r="AG191" s="89"/>
      <c r="AH191" s="89"/>
      <c r="AI191" s="89"/>
      <c r="AJ191" s="89" t="s">
        <v>422</v>
      </c>
      <c r="AK191" s="87">
        <f t="shared" si="30"/>
        <v>148302</v>
      </c>
    </row>
    <row r="192" spans="1:37" ht="20.100000000000001" customHeight="1" x14ac:dyDescent="0.3">
      <c r="A192" s="11">
        <v>190</v>
      </c>
      <c r="B192" s="11" t="s">
        <v>364</v>
      </c>
      <c r="C192" s="9" t="s">
        <v>38</v>
      </c>
      <c r="D192" s="11" t="s">
        <v>365</v>
      </c>
      <c r="E192" s="11" t="s">
        <v>464</v>
      </c>
      <c r="F192" s="9" t="s">
        <v>145</v>
      </c>
      <c r="G192" s="9"/>
      <c r="H192" s="90">
        <v>4</v>
      </c>
      <c r="I192" s="86">
        <v>1</v>
      </c>
      <c r="J192" s="86">
        <f t="shared" si="28"/>
        <v>5</v>
      </c>
      <c r="K192" s="88">
        <f t="shared" si="22"/>
        <v>0.8</v>
      </c>
      <c r="L192" s="89">
        <v>1088</v>
      </c>
      <c r="M192" s="89">
        <v>1088</v>
      </c>
      <c r="N192" s="89">
        <v>1088</v>
      </c>
      <c r="O192" s="90">
        <v>40</v>
      </c>
      <c r="P192" s="90">
        <v>40</v>
      </c>
      <c r="Q192" s="90">
        <v>40</v>
      </c>
      <c r="R192" s="11"/>
      <c r="S192" s="89"/>
      <c r="T192" s="89">
        <v>500</v>
      </c>
      <c r="U192" s="87">
        <f t="shared" si="23"/>
        <v>500</v>
      </c>
      <c r="V192" s="88">
        <f t="shared" si="24"/>
        <v>0</v>
      </c>
      <c r="W192" s="11"/>
      <c r="X192" s="87">
        <v>73807</v>
      </c>
      <c r="Y192" s="87">
        <v>-35142</v>
      </c>
      <c r="Z192" s="87">
        <v>661</v>
      </c>
      <c r="AA192" s="89">
        <v>35896</v>
      </c>
      <c r="AB192" s="89"/>
      <c r="AC192" s="89"/>
      <c r="AD192" s="89"/>
      <c r="AE192" s="89"/>
      <c r="AF192" s="87">
        <f t="shared" si="29"/>
        <v>35896</v>
      </c>
      <c r="AG192" s="89"/>
      <c r="AH192" s="89"/>
      <c r="AI192" s="89"/>
      <c r="AJ192" s="89">
        <v>6</v>
      </c>
      <c r="AK192" s="87">
        <f t="shared" si="30"/>
        <v>35902</v>
      </c>
    </row>
    <row r="193" spans="1:37" ht="20.100000000000001" customHeight="1" x14ac:dyDescent="0.3">
      <c r="A193" s="11">
        <v>191</v>
      </c>
      <c r="B193" s="11" t="s">
        <v>366</v>
      </c>
      <c r="C193" s="9" t="s">
        <v>4</v>
      </c>
      <c r="D193" s="60" t="s">
        <v>367</v>
      </c>
      <c r="E193" s="11" t="s">
        <v>464</v>
      </c>
      <c r="F193" s="78" t="s">
        <v>67</v>
      </c>
      <c r="G193" s="9"/>
      <c r="H193" s="86">
        <v>14</v>
      </c>
      <c r="I193" s="86">
        <v>2</v>
      </c>
      <c r="J193" s="86">
        <f t="shared" si="28"/>
        <v>16</v>
      </c>
      <c r="K193" s="88">
        <f t="shared" si="22"/>
        <v>0.875</v>
      </c>
      <c r="L193" s="89">
        <v>1300</v>
      </c>
      <c r="M193" s="89">
        <v>1300</v>
      </c>
      <c r="N193" s="89">
        <v>1300</v>
      </c>
      <c r="O193" s="86">
        <v>40</v>
      </c>
      <c r="P193" s="86">
        <v>40</v>
      </c>
      <c r="Q193" s="86">
        <v>40</v>
      </c>
      <c r="R193" s="11"/>
      <c r="S193" s="87"/>
      <c r="T193" s="87"/>
      <c r="U193" s="87">
        <f t="shared" si="23"/>
        <v>0</v>
      </c>
      <c r="V193" s="88" t="e">
        <f t="shared" si="24"/>
        <v>#DIV/0!</v>
      </c>
      <c r="W193" s="11"/>
      <c r="X193" s="89">
        <v>445107</v>
      </c>
      <c r="Y193" s="89">
        <v>-45358</v>
      </c>
      <c r="Z193" s="89">
        <v>10992</v>
      </c>
      <c r="AA193" s="87">
        <v>18098</v>
      </c>
      <c r="AB193" s="87"/>
      <c r="AC193" s="87"/>
      <c r="AD193" s="87"/>
      <c r="AE193" s="89">
        <v>42714</v>
      </c>
      <c r="AF193" s="89">
        <f t="shared" si="29"/>
        <v>60812</v>
      </c>
      <c r="AG193" s="87"/>
      <c r="AH193" s="87"/>
      <c r="AI193" s="87"/>
      <c r="AJ193" s="87">
        <v>39</v>
      </c>
      <c r="AK193" s="87">
        <f t="shared" si="30"/>
        <v>60851</v>
      </c>
    </row>
    <row r="194" spans="1:37" ht="20.100000000000001" customHeight="1" x14ac:dyDescent="0.3">
      <c r="A194" s="11">
        <v>192</v>
      </c>
      <c r="B194" s="11" t="s">
        <v>2751</v>
      </c>
      <c r="C194" s="9" t="s">
        <v>4</v>
      </c>
      <c r="D194" s="40" t="s">
        <v>2764</v>
      </c>
      <c r="E194" s="11" t="s">
        <v>2700</v>
      </c>
      <c r="F194" s="40" t="s">
        <v>67</v>
      </c>
      <c r="G194" s="40"/>
      <c r="H194" s="86">
        <v>70</v>
      </c>
      <c r="I194" s="86">
        <v>136</v>
      </c>
      <c r="J194" s="86">
        <v>206</v>
      </c>
      <c r="K194" s="88">
        <f t="shared" si="22"/>
        <v>0.33980582524271846</v>
      </c>
      <c r="L194" s="87">
        <v>1528</v>
      </c>
      <c r="M194" s="87">
        <v>2097</v>
      </c>
      <c r="N194" s="87">
        <v>1904</v>
      </c>
      <c r="O194" s="86">
        <v>40</v>
      </c>
      <c r="P194" s="86">
        <v>40</v>
      </c>
      <c r="Q194" s="86">
        <v>40</v>
      </c>
      <c r="R194" s="11"/>
      <c r="S194" s="87">
        <v>147</v>
      </c>
      <c r="T194" s="87">
        <v>46</v>
      </c>
      <c r="U194" s="87">
        <f t="shared" si="23"/>
        <v>193</v>
      </c>
      <c r="V194" s="88">
        <f t="shared" si="24"/>
        <v>0.76165803108808294</v>
      </c>
      <c r="W194" s="11"/>
      <c r="X194" s="87">
        <v>15580003</v>
      </c>
      <c r="Y194" s="87">
        <v>178717</v>
      </c>
      <c r="Z194" s="87">
        <v>197998</v>
      </c>
      <c r="AA194" s="87"/>
      <c r="AB194" s="87"/>
      <c r="AC194" s="87"/>
      <c r="AD194" s="87"/>
      <c r="AE194" s="87"/>
      <c r="AF194" s="87"/>
      <c r="AG194" s="87"/>
      <c r="AH194" s="87"/>
      <c r="AI194" s="87"/>
      <c r="AJ194" s="87">
        <v>116792</v>
      </c>
      <c r="AK194" s="87">
        <v>116792</v>
      </c>
    </row>
    <row r="195" spans="1:37" ht="20.100000000000001" customHeight="1" x14ac:dyDescent="0.3">
      <c r="A195" s="11">
        <v>193</v>
      </c>
      <c r="B195" s="11" t="s">
        <v>368</v>
      </c>
      <c r="C195" s="9" t="s">
        <v>43</v>
      </c>
      <c r="D195" s="11" t="s">
        <v>369</v>
      </c>
      <c r="E195" s="11" t="s">
        <v>464</v>
      </c>
      <c r="F195" s="9" t="s">
        <v>67</v>
      </c>
      <c r="G195" s="9"/>
      <c r="H195" s="86">
        <v>6</v>
      </c>
      <c r="I195" s="86">
        <v>4</v>
      </c>
      <c r="J195" s="86">
        <f t="shared" ref="J195:J213" si="31">H195+I195</f>
        <v>10</v>
      </c>
      <c r="K195" s="88">
        <f t="shared" si="22"/>
        <v>0.6</v>
      </c>
      <c r="L195" s="87">
        <v>1293</v>
      </c>
      <c r="M195" s="87">
        <v>1625</v>
      </c>
      <c r="N195" s="87">
        <v>1426</v>
      </c>
      <c r="O195" s="86">
        <v>40</v>
      </c>
      <c r="P195" s="86">
        <v>40</v>
      </c>
      <c r="Q195" s="86">
        <v>40</v>
      </c>
      <c r="R195" s="11"/>
      <c r="S195" s="87">
        <v>1075</v>
      </c>
      <c r="T195" s="87"/>
      <c r="U195" s="87">
        <f t="shared" si="23"/>
        <v>1075</v>
      </c>
      <c r="V195" s="88">
        <f t="shared" si="24"/>
        <v>1</v>
      </c>
      <c r="W195" s="11"/>
      <c r="X195" s="87">
        <v>1255908</v>
      </c>
      <c r="Y195" s="87">
        <v>-59487</v>
      </c>
      <c r="Z195" s="87">
        <v>29698</v>
      </c>
      <c r="AA195" s="87">
        <v>80760</v>
      </c>
      <c r="AB195" s="87"/>
      <c r="AC195" s="87">
        <v>19807</v>
      </c>
      <c r="AD195" s="87"/>
      <c r="AE195" s="87"/>
      <c r="AF195" s="87">
        <f t="shared" ref="AF195:AF213" si="32">SUM(AE195,AD195,AC195,AB195,AA195)</f>
        <v>100567</v>
      </c>
      <c r="AG195" s="87"/>
      <c r="AH195" s="87"/>
      <c r="AI195" s="87"/>
      <c r="AJ195" s="87">
        <v>20</v>
      </c>
      <c r="AK195" s="87">
        <f t="shared" ref="AK195:AK213" si="33">SUM(AJ195,AI195,AH195,AG195,AE195,AD195,AC195,AB195,AA195)</f>
        <v>100587</v>
      </c>
    </row>
    <row r="196" spans="1:37" ht="20.100000000000001" customHeight="1" x14ac:dyDescent="0.3">
      <c r="A196" s="11">
        <v>194</v>
      </c>
      <c r="B196" s="11" t="s">
        <v>370</v>
      </c>
      <c r="C196" s="9" t="s">
        <v>57</v>
      </c>
      <c r="D196" s="11" t="s">
        <v>421</v>
      </c>
      <c r="E196" s="11" t="s">
        <v>464</v>
      </c>
      <c r="F196" s="9" t="s">
        <v>67</v>
      </c>
      <c r="G196" s="9"/>
      <c r="H196" s="86">
        <v>9</v>
      </c>
      <c r="I196" s="86">
        <v>7</v>
      </c>
      <c r="J196" s="86">
        <f t="shared" si="31"/>
        <v>16</v>
      </c>
      <c r="K196" s="88">
        <f t="shared" ref="K196:K220" si="34">H196/J196</f>
        <v>0.5625</v>
      </c>
      <c r="L196" s="89">
        <v>1268</v>
      </c>
      <c r="M196" s="89">
        <v>1700</v>
      </c>
      <c r="N196" s="89">
        <v>1457</v>
      </c>
      <c r="O196" s="86">
        <v>38</v>
      </c>
      <c r="P196" s="86">
        <v>40</v>
      </c>
      <c r="Q196" s="86">
        <v>39</v>
      </c>
      <c r="R196" s="11"/>
      <c r="S196" s="87">
        <v>690</v>
      </c>
      <c r="T196" s="87">
        <v>0</v>
      </c>
      <c r="U196" s="87">
        <f t="shared" ref="U196:U220" si="35">S196+T196</f>
        <v>690</v>
      </c>
      <c r="V196" s="88">
        <f t="shared" ref="V196:V220" si="36">S196/U196</f>
        <v>1</v>
      </c>
      <c r="W196" s="11"/>
      <c r="X196" s="87">
        <v>1017783</v>
      </c>
      <c r="Y196" s="87">
        <v>-89783</v>
      </c>
      <c r="Z196" s="87">
        <v>22642</v>
      </c>
      <c r="AA196" s="89">
        <v>74980</v>
      </c>
      <c r="AB196" s="89">
        <v>11250</v>
      </c>
      <c r="AC196" s="89">
        <v>25400</v>
      </c>
      <c r="AD196" s="89"/>
      <c r="AE196" s="89">
        <v>20000</v>
      </c>
      <c r="AF196" s="87">
        <f t="shared" si="32"/>
        <v>131630</v>
      </c>
      <c r="AG196" s="87">
        <v>10000</v>
      </c>
      <c r="AH196" s="87"/>
      <c r="AI196" s="87">
        <v>11900</v>
      </c>
      <c r="AJ196" s="89">
        <v>11900</v>
      </c>
      <c r="AK196" s="87">
        <f t="shared" si="33"/>
        <v>165430</v>
      </c>
    </row>
    <row r="197" spans="1:37" ht="20.100000000000001" customHeight="1" x14ac:dyDescent="0.3">
      <c r="A197" s="11">
        <v>195</v>
      </c>
      <c r="B197" s="11" t="s">
        <v>371</v>
      </c>
      <c r="C197" s="95" t="s">
        <v>21</v>
      </c>
      <c r="D197" s="11" t="s">
        <v>372</v>
      </c>
      <c r="E197" s="11" t="s">
        <v>464</v>
      </c>
      <c r="F197" s="9" t="s">
        <v>67</v>
      </c>
      <c r="G197" s="9"/>
      <c r="H197" s="86">
        <v>9</v>
      </c>
      <c r="I197" s="86">
        <v>3</v>
      </c>
      <c r="J197" s="86">
        <f t="shared" si="31"/>
        <v>12</v>
      </c>
      <c r="K197" s="88">
        <f t="shared" si="34"/>
        <v>0.75</v>
      </c>
      <c r="L197" s="89">
        <v>1466</v>
      </c>
      <c r="M197" s="89">
        <v>2139</v>
      </c>
      <c r="N197" s="89">
        <v>1634</v>
      </c>
      <c r="O197" s="90">
        <v>31</v>
      </c>
      <c r="P197" s="90">
        <v>40</v>
      </c>
      <c r="Q197" s="90">
        <v>33</v>
      </c>
      <c r="R197" s="11"/>
      <c r="S197" s="97"/>
      <c r="T197" s="97"/>
      <c r="U197" s="87">
        <f t="shared" si="35"/>
        <v>0</v>
      </c>
      <c r="V197" s="88" t="e">
        <f t="shared" si="36"/>
        <v>#DIV/0!</v>
      </c>
      <c r="W197" s="11"/>
      <c r="X197" s="87">
        <v>710925</v>
      </c>
      <c r="Y197" s="87">
        <v>-219040</v>
      </c>
      <c r="Z197" s="87">
        <v>-4031</v>
      </c>
      <c r="AA197" s="89">
        <v>183138</v>
      </c>
      <c r="AB197" s="89"/>
      <c r="AC197" s="89">
        <v>33000</v>
      </c>
      <c r="AD197" s="89"/>
      <c r="AE197" s="89"/>
      <c r="AF197" s="87">
        <f t="shared" si="32"/>
        <v>216138</v>
      </c>
      <c r="AG197" s="89"/>
      <c r="AH197" s="89"/>
      <c r="AI197" s="89"/>
      <c r="AJ197" s="89">
        <v>2360</v>
      </c>
      <c r="AK197" s="87">
        <f t="shared" si="33"/>
        <v>218498</v>
      </c>
    </row>
    <row r="198" spans="1:37" ht="20.100000000000001" customHeight="1" x14ac:dyDescent="0.3">
      <c r="A198" s="11">
        <v>196</v>
      </c>
      <c r="B198" s="11" t="s">
        <v>373</v>
      </c>
      <c r="C198" s="95" t="s">
        <v>21</v>
      </c>
      <c r="D198" s="11" t="s">
        <v>374</v>
      </c>
      <c r="E198" s="11" t="s">
        <v>464</v>
      </c>
      <c r="F198" s="9" t="s">
        <v>67</v>
      </c>
      <c r="G198" s="9"/>
      <c r="H198" s="86">
        <v>5</v>
      </c>
      <c r="I198" s="86">
        <v>3</v>
      </c>
      <c r="J198" s="86">
        <f t="shared" si="31"/>
        <v>8</v>
      </c>
      <c r="K198" s="88">
        <f t="shared" si="34"/>
        <v>0.625</v>
      </c>
      <c r="L198" s="89">
        <v>1187</v>
      </c>
      <c r="M198" s="89">
        <v>1381</v>
      </c>
      <c r="N198" s="89">
        <v>1260</v>
      </c>
      <c r="O198" s="90">
        <v>40</v>
      </c>
      <c r="P198" s="90">
        <v>40</v>
      </c>
      <c r="Q198" s="90">
        <v>40</v>
      </c>
      <c r="R198" s="11"/>
      <c r="S198" s="97"/>
      <c r="T198" s="97"/>
      <c r="U198" s="87">
        <f t="shared" si="35"/>
        <v>0</v>
      </c>
      <c r="V198" s="88" t="e">
        <f t="shared" si="36"/>
        <v>#DIV/0!</v>
      </c>
      <c r="W198" s="11"/>
      <c r="X198" s="87">
        <v>235663</v>
      </c>
      <c r="Y198" s="87">
        <v>-3749</v>
      </c>
      <c r="Z198" s="87">
        <v>45961</v>
      </c>
      <c r="AA198" s="89">
        <v>56078</v>
      </c>
      <c r="AB198" s="89"/>
      <c r="AC198" s="89">
        <v>16100</v>
      </c>
      <c r="AD198" s="89"/>
      <c r="AE198" s="89"/>
      <c r="AF198" s="87">
        <f t="shared" si="32"/>
        <v>72178</v>
      </c>
      <c r="AG198" s="89">
        <v>11000</v>
      </c>
      <c r="AH198" s="89"/>
      <c r="AI198" s="89"/>
      <c r="AJ198" s="89">
        <v>22</v>
      </c>
      <c r="AK198" s="87">
        <f t="shared" si="33"/>
        <v>83200</v>
      </c>
    </row>
    <row r="199" spans="1:37" ht="20.100000000000001" customHeight="1" x14ac:dyDescent="0.3">
      <c r="A199" s="11">
        <v>197</v>
      </c>
      <c r="B199" s="11" t="s">
        <v>375</v>
      </c>
      <c r="C199" s="95" t="s">
        <v>21</v>
      </c>
      <c r="D199" s="11" t="s">
        <v>376</v>
      </c>
      <c r="E199" s="11" t="s">
        <v>464</v>
      </c>
      <c r="F199" s="9" t="s">
        <v>67</v>
      </c>
      <c r="G199" s="9"/>
      <c r="H199" s="86">
        <v>5</v>
      </c>
      <c r="I199" s="86"/>
      <c r="J199" s="86">
        <f t="shared" si="31"/>
        <v>5</v>
      </c>
      <c r="K199" s="88">
        <f t="shared" si="34"/>
        <v>1</v>
      </c>
      <c r="L199" s="89">
        <v>1322</v>
      </c>
      <c r="M199" s="89">
        <v>0</v>
      </c>
      <c r="N199" s="89">
        <v>1322</v>
      </c>
      <c r="O199" s="90">
        <v>40</v>
      </c>
      <c r="P199" s="90">
        <v>0</v>
      </c>
      <c r="Q199" s="90">
        <v>40</v>
      </c>
      <c r="R199" s="11"/>
      <c r="S199" s="97">
        <f>1+9+5</f>
        <v>15</v>
      </c>
      <c r="T199" s="97"/>
      <c r="U199" s="87">
        <f t="shared" si="35"/>
        <v>15</v>
      </c>
      <c r="V199" s="88">
        <f t="shared" si="36"/>
        <v>1</v>
      </c>
      <c r="W199" s="11"/>
      <c r="X199" s="87">
        <v>131845</v>
      </c>
      <c r="Y199" s="87">
        <v>4095</v>
      </c>
      <c r="Z199" s="87">
        <v>3069</v>
      </c>
      <c r="AA199" s="89">
        <v>49576</v>
      </c>
      <c r="AB199" s="89"/>
      <c r="AC199" s="89">
        <v>15627</v>
      </c>
      <c r="AD199" s="89"/>
      <c r="AE199" s="89"/>
      <c r="AF199" s="87">
        <f t="shared" si="32"/>
        <v>65203</v>
      </c>
      <c r="AG199" s="89"/>
      <c r="AH199" s="89"/>
      <c r="AI199" s="89"/>
      <c r="AJ199" s="89">
        <v>22</v>
      </c>
      <c r="AK199" s="87">
        <f t="shared" si="33"/>
        <v>65225</v>
      </c>
    </row>
    <row r="200" spans="1:37" ht="20.100000000000001" customHeight="1" x14ac:dyDescent="0.3">
      <c r="A200" s="11">
        <v>198</v>
      </c>
      <c r="B200" s="11" t="s">
        <v>377</v>
      </c>
      <c r="C200" s="9" t="s">
        <v>28</v>
      </c>
      <c r="D200" s="9" t="s">
        <v>378</v>
      </c>
      <c r="E200" s="11" t="s">
        <v>464</v>
      </c>
      <c r="F200" s="9" t="s">
        <v>420</v>
      </c>
      <c r="G200" s="9"/>
      <c r="H200" s="86">
        <v>3</v>
      </c>
      <c r="I200" s="86">
        <v>3</v>
      </c>
      <c r="J200" s="86">
        <f t="shared" si="31"/>
        <v>6</v>
      </c>
      <c r="K200" s="88">
        <f t="shared" si="34"/>
        <v>0.5</v>
      </c>
      <c r="L200" s="87">
        <v>1100</v>
      </c>
      <c r="M200" s="87">
        <v>1000</v>
      </c>
      <c r="N200" s="87">
        <v>1050</v>
      </c>
      <c r="O200" s="86">
        <v>40</v>
      </c>
      <c r="P200" s="86">
        <v>33</v>
      </c>
      <c r="Q200" s="86">
        <v>37</v>
      </c>
      <c r="R200" s="11"/>
      <c r="S200" s="87"/>
      <c r="T200" s="87"/>
      <c r="U200" s="87">
        <f t="shared" si="35"/>
        <v>0</v>
      </c>
      <c r="V200" s="88" t="e">
        <f t="shared" si="36"/>
        <v>#DIV/0!</v>
      </c>
      <c r="W200" s="11"/>
      <c r="X200" s="87">
        <v>148868</v>
      </c>
      <c r="Y200" s="87">
        <v>-120125</v>
      </c>
      <c r="Z200" s="87">
        <v>-44327</v>
      </c>
      <c r="AA200" s="87">
        <v>42669</v>
      </c>
      <c r="AB200" s="87"/>
      <c r="AC200" s="87">
        <v>25000</v>
      </c>
      <c r="AD200" s="87">
        <v>559</v>
      </c>
      <c r="AE200" s="87"/>
      <c r="AF200" s="87">
        <f t="shared" si="32"/>
        <v>68228</v>
      </c>
      <c r="AG200" s="87"/>
      <c r="AH200" s="87"/>
      <c r="AI200" s="87"/>
      <c r="AJ200" s="87">
        <v>8750</v>
      </c>
      <c r="AK200" s="87">
        <f t="shared" si="33"/>
        <v>76978</v>
      </c>
    </row>
    <row r="201" spans="1:37" ht="20.100000000000001" customHeight="1" x14ac:dyDescent="0.3">
      <c r="A201" s="11">
        <v>199</v>
      </c>
      <c r="B201" s="11" t="s">
        <v>379</v>
      </c>
      <c r="C201" s="9" t="s">
        <v>28</v>
      </c>
      <c r="D201" s="9" t="s">
        <v>380</v>
      </c>
      <c r="E201" s="11" t="s">
        <v>464</v>
      </c>
      <c r="F201" s="9" t="s">
        <v>420</v>
      </c>
      <c r="G201" s="9"/>
      <c r="H201" s="86">
        <v>2</v>
      </c>
      <c r="I201" s="86">
        <v>1</v>
      </c>
      <c r="J201" s="86">
        <f t="shared" si="31"/>
        <v>3</v>
      </c>
      <c r="K201" s="88">
        <f t="shared" si="34"/>
        <v>0.66666666666666663</v>
      </c>
      <c r="L201" s="87">
        <v>1575</v>
      </c>
      <c r="M201" s="87">
        <v>1550</v>
      </c>
      <c r="N201" s="87">
        <v>1566</v>
      </c>
      <c r="O201" s="86">
        <v>40</v>
      </c>
      <c r="P201" s="86">
        <v>40</v>
      </c>
      <c r="Q201" s="86">
        <v>40</v>
      </c>
      <c r="R201" s="11"/>
      <c r="S201" s="87">
        <v>198</v>
      </c>
      <c r="T201" s="87"/>
      <c r="U201" s="87">
        <f t="shared" si="35"/>
        <v>198</v>
      </c>
      <c r="V201" s="88">
        <f t="shared" si="36"/>
        <v>1</v>
      </c>
      <c r="W201" s="11"/>
      <c r="X201" s="87">
        <v>363251</v>
      </c>
      <c r="Y201" s="87">
        <v>8723</v>
      </c>
      <c r="Z201" s="87">
        <v>17282</v>
      </c>
      <c r="AA201" s="87">
        <v>17677</v>
      </c>
      <c r="AB201" s="87"/>
      <c r="AC201" s="87"/>
      <c r="AD201" s="87"/>
      <c r="AE201" s="87"/>
      <c r="AF201" s="87">
        <f t="shared" si="32"/>
        <v>17677</v>
      </c>
      <c r="AG201" s="87"/>
      <c r="AH201" s="87"/>
      <c r="AI201" s="87"/>
      <c r="AJ201" s="87">
        <v>3782</v>
      </c>
      <c r="AK201" s="87">
        <f t="shared" si="33"/>
        <v>21459</v>
      </c>
    </row>
    <row r="202" spans="1:37" ht="20.100000000000001" customHeight="1" x14ac:dyDescent="0.3">
      <c r="A202" s="11">
        <v>200</v>
      </c>
      <c r="B202" s="11" t="s">
        <v>381</v>
      </c>
      <c r="C202" s="9" t="s">
        <v>28</v>
      </c>
      <c r="D202" s="9" t="s">
        <v>382</v>
      </c>
      <c r="E202" s="11" t="s">
        <v>464</v>
      </c>
      <c r="F202" s="9" t="s">
        <v>67</v>
      </c>
      <c r="G202" s="9"/>
      <c r="H202" s="86">
        <v>3</v>
      </c>
      <c r="I202" s="86">
        <v>2</v>
      </c>
      <c r="J202" s="86">
        <f t="shared" si="31"/>
        <v>5</v>
      </c>
      <c r="K202" s="88">
        <f t="shared" si="34"/>
        <v>0.6</v>
      </c>
      <c r="L202" s="87">
        <v>302</v>
      </c>
      <c r="M202" s="87">
        <v>901</v>
      </c>
      <c r="N202" s="87">
        <v>542</v>
      </c>
      <c r="O202" s="86">
        <v>14</v>
      </c>
      <c r="P202" s="86">
        <v>27</v>
      </c>
      <c r="Q202" s="86">
        <v>19</v>
      </c>
      <c r="R202" s="11"/>
      <c r="S202" s="87"/>
      <c r="T202" s="87"/>
      <c r="U202" s="87">
        <f t="shared" si="35"/>
        <v>0</v>
      </c>
      <c r="V202" s="88" t="e">
        <f t="shared" si="36"/>
        <v>#DIV/0!</v>
      </c>
      <c r="W202" s="11"/>
      <c r="X202" s="87">
        <v>87288</v>
      </c>
      <c r="Y202" s="87">
        <v>-46640</v>
      </c>
      <c r="Z202" s="87">
        <v>31625</v>
      </c>
      <c r="AA202" s="87">
        <v>34182</v>
      </c>
      <c r="AB202" s="87"/>
      <c r="AC202" s="87">
        <v>23000</v>
      </c>
      <c r="AD202" s="87"/>
      <c r="AE202" s="87"/>
      <c r="AF202" s="87">
        <f t="shared" si="32"/>
        <v>57182</v>
      </c>
      <c r="AG202" s="87">
        <v>21985</v>
      </c>
      <c r="AH202" s="87"/>
      <c r="AI202" s="87"/>
      <c r="AJ202" s="87">
        <v>10</v>
      </c>
      <c r="AK202" s="87">
        <f t="shared" si="33"/>
        <v>79177</v>
      </c>
    </row>
    <row r="203" spans="1:37" ht="20.100000000000001" customHeight="1" x14ac:dyDescent="0.3">
      <c r="A203" s="11">
        <v>201</v>
      </c>
      <c r="B203" s="11" t="s">
        <v>383</v>
      </c>
      <c r="C203" s="9" t="s">
        <v>28</v>
      </c>
      <c r="D203" s="9" t="s">
        <v>384</v>
      </c>
      <c r="E203" s="11" t="s">
        <v>464</v>
      </c>
      <c r="F203" s="9" t="s">
        <v>67</v>
      </c>
      <c r="G203" s="9"/>
      <c r="H203" s="86">
        <v>48</v>
      </c>
      <c r="I203" s="86">
        <v>20</v>
      </c>
      <c r="J203" s="86">
        <f t="shared" si="31"/>
        <v>68</v>
      </c>
      <c r="K203" s="88">
        <f t="shared" si="34"/>
        <v>0.70588235294117652</v>
      </c>
      <c r="L203" s="87">
        <v>722</v>
      </c>
      <c r="M203" s="87">
        <v>616</v>
      </c>
      <c r="N203" s="87">
        <v>691</v>
      </c>
      <c r="O203" s="86">
        <v>25</v>
      </c>
      <c r="P203" s="86">
        <v>16</v>
      </c>
      <c r="Q203" s="86">
        <v>22</v>
      </c>
      <c r="R203" s="11"/>
      <c r="S203" s="87"/>
      <c r="T203" s="87"/>
      <c r="U203" s="87">
        <f t="shared" si="35"/>
        <v>0</v>
      </c>
      <c r="V203" s="88" t="e">
        <f t="shared" si="36"/>
        <v>#DIV/0!</v>
      </c>
      <c r="W203" s="11"/>
      <c r="X203" s="87">
        <v>745920</v>
      </c>
      <c r="Y203" s="87">
        <v>-6421</v>
      </c>
      <c r="Z203" s="87">
        <v>8201</v>
      </c>
      <c r="AA203" s="87">
        <v>18882</v>
      </c>
      <c r="AB203" s="87"/>
      <c r="AC203" s="87"/>
      <c r="AD203" s="87"/>
      <c r="AE203" s="87"/>
      <c r="AF203" s="87">
        <f t="shared" si="32"/>
        <v>18882</v>
      </c>
      <c r="AG203" s="87"/>
      <c r="AH203" s="87"/>
      <c r="AI203" s="87"/>
      <c r="AJ203" s="87">
        <v>1485</v>
      </c>
      <c r="AK203" s="87">
        <f t="shared" si="33"/>
        <v>20367</v>
      </c>
    </row>
    <row r="204" spans="1:37" ht="20.100000000000001" customHeight="1" x14ac:dyDescent="0.3">
      <c r="A204" s="11">
        <v>202</v>
      </c>
      <c r="B204" s="11" t="s">
        <v>385</v>
      </c>
      <c r="C204" s="9" t="s">
        <v>5</v>
      </c>
      <c r="D204" s="9" t="s">
        <v>386</v>
      </c>
      <c r="E204" s="11" t="s">
        <v>464</v>
      </c>
      <c r="F204" s="9" t="s">
        <v>145</v>
      </c>
      <c r="G204" s="9"/>
      <c r="H204" s="86">
        <v>7</v>
      </c>
      <c r="I204" s="86">
        <v>3</v>
      </c>
      <c r="J204" s="86">
        <f t="shared" si="31"/>
        <v>10</v>
      </c>
      <c r="K204" s="88">
        <f t="shared" si="34"/>
        <v>0.7</v>
      </c>
      <c r="L204" s="87">
        <v>997</v>
      </c>
      <c r="M204" s="87">
        <v>646</v>
      </c>
      <c r="N204" s="87">
        <v>892</v>
      </c>
      <c r="O204" s="86">
        <v>54</v>
      </c>
      <c r="P204" s="86">
        <v>32</v>
      </c>
      <c r="Q204" s="86">
        <v>48</v>
      </c>
      <c r="R204" s="11"/>
      <c r="S204" s="87">
        <v>4063</v>
      </c>
      <c r="T204" s="87">
        <v>2747</v>
      </c>
      <c r="U204" s="87">
        <f t="shared" si="35"/>
        <v>6810</v>
      </c>
      <c r="V204" s="88">
        <f t="shared" si="36"/>
        <v>0.59662261380323056</v>
      </c>
      <c r="W204" s="11"/>
      <c r="X204" s="87">
        <v>131540</v>
      </c>
      <c r="Y204" s="87">
        <v>-55383</v>
      </c>
      <c r="Z204" s="87">
        <v>5196</v>
      </c>
      <c r="AA204" s="87">
        <v>53808</v>
      </c>
      <c r="AB204" s="87"/>
      <c r="AC204" s="87"/>
      <c r="AD204" s="87">
        <v>5979</v>
      </c>
      <c r="AE204" s="87"/>
      <c r="AF204" s="87">
        <f t="shared" si="32"/>
        <v>59787</v>
      </c>
      <c r="AG204" s="87"/>
      <c r="AH204" s="87"/>
      <c r="AI204" s="87"/>
      <c r="AJ204" s="87"/>
      <c r="AK204" s="87">
        <f t="shared" si="33"/>
        <v>59787</v>
      </c>
    </row>
    <row r="205" spans="1:37" ht="20.100000000000001" customHeight="1" x14ac:dyDescent="0.3">
      <c r="A205" s="11">
        <v>203</v>
      </c>
      <c r="B205" s="11" t="s">
        <v>387</v>
      </c>
      <c r="C205" s="9" t="s">
        <v>14</v>
      </c>
      <c r="D205" s="9" t="s">
        <v>388</v>
      </c>
      <c r="E205" s="11" t="s">
        <v>464</v>
      </c>
      <c r="F205" s="9" t="s">
        <v>67</v>
      </c>
      <c r="G205" s="9"/>
      <c r="H205" s="90">
        <v>8</v>
      </c>
      <c r="I205" s="86">
        <v>7</v>
      </c>
      <c r="J205" s="86">
        <f t="shared" si="31"/>
        <v>15</v>
      </c>
      <c r="K205" s="88">
        <f t="shared" si="34"/>
        <v>0.53333333333333333</v>
      </c>
      <c r="L205" s="89">
        <v>1639</v>
      </c>
      <c r="M205" s="89">
        <v>1507</v>
      </c>
      <c r="N205" s="89">
        <v>1577</v>
      </c>
      <c r="O205" s="90">
        <v>40</v>
      </c>
      <c r="P205" s="90">
        <v>40</v>
      </c>
      <c r="Q205" s="90">
        <v>40</v>
      </c>
      <c r="R205" s="11"/>
      <c r="S205" s="89">
        <f>12+33+10+12</f>
        <v>67</v>
      </c>
      <c r="T205" s="89">
        <v>10</v>
      </c>
      <c r="U205" s="87">
        <f t="shared" si="35"/>
        <v>77</v>
      </c>
      <c r="V205" s="88">
        <f t="shared" si="36"/>
        <v>0.87012987012987009</v>
      </c>
      <c r="W205" s="11"/>
      <c r="X205" s="87">
        <v>1669471</v>
      </c>
      <c r="Y205" s="87">
        <v>-169</v>
      </c>
      <c r="Z205" s="87">
        <v>82312</v>
      </c>
      <c r="AA205" s="89">
        <v>118202</v>
      </c>
      <c r="AB205" s="89"/>
      <c r="AC205" s="89"/>
      <c r="AD205" s="89"/>
      <c r="AE205" s="89">
        <v>333</v>
      </c>
      <c r="AF205" s="87">
        <f t="shared" si="32"/>
        <v>118535</v>
      </c>
      <c r="AG205" s="89"/>
      <c r="AH205" s="89"/>
      <c r="AI205" s="89"/>
      <c r="AJ205" s="89">
        <v>8872</v>
      </c>
      <c r="AK205" s="87">
        <f t="shared" si="33"/>
        <v>127407</v>
      </c>
    </row>
    <row r="206" spans="1:37" ht="20.100000000000001" customHeight="1" x14ac:dyDescent="0.3">
      <c r="A206" s="11">
        <v>204</v>
      </c>
      <c r="B206" s="11" t="s">
        <v>389</v>
      </c>
      <c r="C206" s="9" t="s">
        <v>14</v>
      </c>
      <c r="D206" s="9" t="s">
        <v>390</v>
      </c>
      <c r="E206" s="11" t="s">
        <v>464</v>
      </c>
      <c r="F206" s="9" t="s">
        <v>67</v>
      </c>
      <c r="G206" s="9"/>
      <c r="H206" s="90">
        <v>5</v>
      </c>
      <c r="I206" s="86">
        <v>3</v>
      </c>
      <c r="J206" s="86">
        <f t="shared" si="31"/>
        <v>8</v>
      </c>
      <c r="K206" s="88">
        <f t="shared" si="34"/>
        <v>0.625</v>
      </c>
      <c r="L206" s="89">
        <v>1120</v>
      </c>
      <c r="M206" s="89">
        <v>1233</v>
      </c>
      <c r="N206" s="89">
        <v>1163</v>
      </c>
      <c r="O206" s="90">
        <v>40</v>
      </c>
      <c r="P206" s="90">
        <v>40</v>
      </c>
      <c r="Q206" s="90">
        <v>40</v>
      </c>
      <c r="R206" s="11"/>
      <c r="S206" s="89">
        <v>188</v>
      </c>
      <c r="T206" s="89">
        <v>16</v>
      </c>
      <c r="U206" s="87">
        <f t="shared" si="35"/>
        <v>204</v>
      </c>
      <c r="V206" s="88">
        <f t="shared" si="36"/>
        <v>0.92156862745098034</v>
      </c>
      <c r="W206" s="11"/>
      <c r="X206" s="87">
        <v>100808</v>
      </c>
      <c r="Y206" s="87">
        <v>-58220</v>
      </c>
      <c r="Z206" s="87">
        <v>-2122</v>
      </c>
      <c r="AA206" s="89">
        <v>38949</v>
      </c>
      <c r="AB206" s="89"/>
      <c r="AC206" s="89">
        <v>14400</v>
      </c>
      <c r="AD206" s="89"/>
      <c r="AE206" s="89"/>
      <c r="AF206" s="87">
        <f t="shared" si="32"/>
        <v>53349</v>
      </c>
      <c r="AG206" s="89"/>
      <c r="AH206" s="89"/>
      <c r="AI206" s="89"/>
      <c r="AJ206" s="89">
        <v>2749</v>
      </c>
      <c r="AK206" s="87">
        <f t="shared" si="33"/>
        <v>56098</v>
      </c>
    </row>
    <row r="207" spans="1:37" ht="20.100000000000001" customHeight="1" x14ac:dyDescent="0.3">
      <c r="A207" s="11">
        <v>205</v>
      </c>
      <c r="B207" s="11" t="s">
        <v>391</v>
      </c>
      <c r="C207" s="9" t="s">
        <v>14</v>
      </c>
      <c r="D207" s="9" t="s">
        <v>392</v>
      </c>
      <c r="E207" s="11" t="s">
        <v>464</v>
      </c>
      <c r="F207" s="9" t="s">
        <v>67</v>
      </c>
      <c r="G207" s="9"/>
      <c r="H207" s="90">
        <v>6</v>
      </c>
      <c r="I207" s="86">
        <v>3</v>
      </c>
      <c r="J207" s="86">
        <f t="shared" si="31"/>
        <v>9</v>
      </c>
      <c r="K207" s="88">
        <f t="shared" si="34"/>
        <v>0.66666666666666663</v>
      </c>
      <c r="L207" s="89">
        <v>1200</v>
      </c>
      <c r="M207" s="89">
        <v>1100</v>
      </c>
      <c r="N207" s="89">
        <v>1167</v>
      </c>
      <c r="O207" s="90">
        <v>40</v>
      </c>
      <c r="P207" s="90">
        <v>33</v>
      </c>
      <c r="Q207" s="90">
        <v>38</v>
      </c>
      <c r="R207" s="11"/>
      <c r="S207" s="89">
        <v>1444</v>
      </c>
      <c r="T207" s="89">
        <v>555</v>
      </c>
      <c r="U207" s="87">
        <f t="shared" si="35"/>
        <v>1999</v>
      </c>
      <c r="V207" s="88">
        <f t="shared" si="36"/>
        <v>0.72236118059029519</v>
      </c>
      <c r="W207" s="11"/>
      <c r="X207" s="87">
        <v>270108</v>
      </c>
      <c r="Y207" s="87">
        <v>-45223</v>
      </c>
      <c r="Z207" s="87">
        <v>9141</v>
      </c>
      <c r="AA207" s="89">
        <v>69097</v>
      </c>
      <c r="AB207" s="89"/>
      <c r="AC207" s="89">
        <v>19900</v>
      </c>
      <c r="AD207" s="89"/>
      <c r="AE207" s="89">
        <v>11400</v>
      </c>
      <c r="AF207" s="87">
        <f t="shared" si="32"/>
        <v>100397</v>
      </c>
      <c r="AG207" s="89"/>
      <c r="AH207" s="89"/>
      <c r="AI207" s="89"/>
      <c r="AJ207" s="89">
        <v>29</v>
      </c>
      <c r="AK207" s="87">
        <f t="shared" si="33"/>
        <v>100426</v>
      </c>
    </row>
    <row r="208" spans="1:37" ht="20.100000000000001" customHeight="1" x14ac:dyDescent="0.3">
      <c r="A208" s="11">
        <v>206</v>
      </c>
      <c r="B208" s="11" t="s">
        <v>393</v>
      </c>
      <c r="C208" s="9" t="s">
        <v>14</v>
      </c>
      <c r="D208" s="9" t="s">
        <v>394</v>
      </c>
      <c r="E208" s="11" t="s">
        <v>464</v>
      </c>
      <c r="F208" s="9" t="s">
        <v>67</v>
      </c>
      <c r="G208" s="9"/>
      <c r="H208" s="90">
        <v>6</v>
      </c>
      <c r="I208" s="86">
        <v>5</v>
      </c>
      <c r="J208" s="86">
        <f t="shared" si="31"/>
        <v>11</v>
      </c>
      <c r="K208" s="88">
        <f t="shared" si="34"/>
        <v>0.54545454545454541</v>
      </c>
      <c r="L208" s="89">
        <v>1421</v>
      </c>
      <c r="M208" s="89">
        <v>1552</v>
      </c>
      <c r="N208" s="89">
        <v>1480</v>
      </c>
      <c r="O208" s="90">
        <v>40</v>
      </c>
      <c r="P208" s="90">
        <v>36</v>
      </c>
      <c r="Q208" s="90">
        <v>38</v>
      </c>
      <c r="R208" s="11"/>
      <c r="S208" s="89">
        <v>378</v>
      </c>
      <c r="T208" s="89"/>
      <c r="U208" s="87">
        <f t="shared" si="35"/>
        <v>378</v>
      </c>
      <c r="V208" s="88">
        <f t="shared" si="36"/>
        <v>1</v>
      </c>
      <c r="W208" s="11"/>
      <c r="X208" s="87">
        <v>322077</v>
      </c>
      <c r="Y208" s="87">
        <v>-25860</v>
      </c>
      <c r="Z208" s="87">
        <v>491</v>
      </c>
      <c r="AA208" s="89">
        <v>75378</v>
      </c>
      <c r="AB208" s="89"/>
      <c r="AC208" s="89">
        <v>10000</v>
      </c>
      <c r="AD208" s="89"/>
      <c r="AE208" s="89">
        <v>7005</v>
      </c>
      <c r="AF208" s="87">
        <f t="shared" si="32"/>
        <v>92383</v>
      </c>
      <c r="AG208" s="89"/>
      <c r="AH208" s="89"/>
      <c r="AI208" s="89"/>
      <c r="AJ208" s="89">
        <v>627</v>
      </c>
      <c r="AK208" s="87">
        <f t="shared" si="33"/>
        <v>93010</v>
      </c>
    </row>
    <row r="209" spans="1:37" ht="20.100000000000001" customHeight="1" x14ac:dyDescent="0.3">
      <c r="A209" s="11">
        <v>207</v>
      </c>
      <c r="B209" s="11" t="s">
        <v>395</v>
      </c>
      <c r="C209" s="9" t="s">
        <v>10</v>
      </c>
      <c r="D209" s="9" t="s">
        <v>396</v>
      </c>
      <c r="E209" s="11" t="s">
        <v>464</v>
      </c>
      <c r="F209" s="9" t="s">
        <v>420</v>
      </c>
      <c r="G209" s="9"/>
      <c r="H209" s="90">
        <v>2</v>
      </c>
      <c r="I209" s="86">
        <v>5</v>
      </c>
      <c r="J209" s="86">
        <f t="shared" si="31"/>
        <v>7</v>
      </c>
      <c r="K209" s="88">
        <f t="shared" si="34"/>
        <v>0.2857142857142857</v>
      </c>
      <c r="L209" s="89">
        <v>1459</v>
      </c>
      <c r="M209" s="89">
        <v>1662</v>
      </c>
      <c r="N209" s="89">
        <v>1604</v>
      </c>
      <c r="O209" s="90">
        <v>38</v>
      </c>
      <c r="P209" s="90">
        <v>38</v>
      </c>
      <c r="Q209" s="90">
        <v>38</v>
      </c>
      <c r="R209" s="11"/>
      <c r="S209" s="89"/>
      <c r="T209" s="89"/>
      <c r="U209" s="87">
        <f t="shared" si="35"/>
        <v>0</v>
      </c>
      <c r="V209" s="88" t="e">
        <f t="shared" si="36"/>
        <v>#DIV/0!</v>
      </c>
      <c r="W209" s="11"/>
      <c r="X209" s="87">
        <v>1251798</v>
      </c>
      <c r="Y209" s="87">
        <v>-34753</v>
      </c>
      <c r="Z209" s="87">
        <v>1584</v>
      </c>
      <c r="AA209" s="89"/>
      <c r="AB209" s="89"/>
      <c r="AC209" s="89"/>
      <c r="AD209" s="89"/>
      <c r="AE209" s="89">
        <v>40600</v>
      </c>
      <c r="AF209" s="87">
        <f t="shared" si="32"/>
        <v>40600</v>
      </c>
      <c r="AG209" s="89"/>
      <c r="AH209" s="89"/>
      <c r="AI209" s="89"/>
      <c r="AJ209" s="89">
        <v>5517</v>
      </c>
      <c r="AK209" s="87">
        <f t="shared" si="33"/>
        <v>46117</v>
      </c>
    </row>
    <row r="210" spans="1:37" ht="20.100000000000001" customHeight="1" x14ac:dyDescent="0.3">
      <c r="A210" s="11">
        <v>208</v>
      </c>
      <c r="B210" s="11" t="s">
        <v>397</v>
      </c>
      <c r="C210" s="9" t="s">
        <v>43</v>
      </c>
      <c r="D210" s="9" t="s">
        <v>398</v>
      </c>
      <c r="E210" s="11" t="s">
        <v>464</v>
      </c>
      <c r="F210" s="9" t="s">
        <v>67</v>
      </c>
      <c r="G210" s="9"/>
      <c r="H210" s="86">
        <v>18</v>
      </c>
      <c r="I210" s="86">
        <v>13</v>
      </c>
      <c r="J210" s="86">
        <f t="shared" si="31"/>
        <v>31</v>
      </c>
      <c r="K210" s="88">
        <f t="shared" si="34"/>
        <v>0.58064516129032262</v>
      </c>
      <c r="L210" s="87">
        <v>1538</v>
      </c>
      <c r="M210" s="87">
        <v>1478</v>
      </c>
      <c r="N210" s="87">
        <v>1513</v>
      </c>
      <c r="O210" s="86">
        <v>47</v>
      </c>
      <c r="P210" s="86">
        <v>45</v>
      </c>
      <c r="Q210" s="86">
        <v>46</v>
      </c>
      <c r="R210" s="11"/>
      <c r="S210" s="87">
        <v>558</v>
      </c>
      <c r="T210" s="87"/>
      <c r="U210" s="87">
        <f t="shared" si="35"/>
        <v>558</v>
      </c>
      <c r="V210" s="88">
        <f t="shared" si="36"/>
        <v>1</v>
      </c>
      <c r="W210" s="11"/>
      <c r="X210" s="87">
        <v>509902</v>
      </c>
      <c r="Y210" s="87">
        <v>-85868</v>
      </c>
      <c r="Z210" s="87">
        <v>16557</v>
      </c>
      <c r="AA210" s="87">
        <v>94132</v>
      </c>
      <c r="AB210" s="87"/>
      <c r="AC210" s="87">
        <v>9658</v>
      </c>
      <c r="AD210" s="87"/>
      <c r="AE210" s="87"/>
      <c r="AF210" s="87">
        <f t="shared" si="32"/>
        <v>103790</v>
      </c>
      <c r="AG210" s="87"/>
      <c r="AH210" s="87"/>
      <c r="AI210" s="87"/>
      <c r="AJ210" s="87">
        <v>779</v>
      </c>
      <c r="AK210" s="87">
        <f t="shared" si="33"/>
        <v>104569</v>
      </c>
    </row>
    <row r="211" spans="1:37" ht="20.100000000000001" customHeight="1" x14ac:dyDescent="0.3">
      <c r="A211" s="11">
        <v>209</v>
      </c>
      <c r="B211" s="11" t="s">
        <v>399</v>
      </c>
      <c r="C211" s="9" t="s">
        <v>20</v>
      </c>
      <c r="D211" s="9" t="s">
        <v>400</v>
      </c>
      <c r="E211" s="11" t="s">
        <v>464</v>
      </c>
      <c r="F211" s="9" t="s">
        <v>67</v>
      </c>
      <c r="G211" s="9"/>
      <c r="H211" s="90">
        <v>5</v>
      </c>
      <c r="I211" s="86">
        <v>3</v>
      </c>
      <c r="J211" s="86">
        <f t="shared" si="31"/>
        <v>8</v>
      </c>
      <c r="K211" s="88">
        <f t="shared" si="34"/>
        <v>0.625</v>
      </c>
      <c r="L211" s="89">
        <v>960</v>
      </c>
      <c r="M211" s="89">
        <v>1166</v>
      </c>
      <c r="N211" s="89">
        <v>1037</v>
      </c>
      <c r="O211" s="90">
        <v>30</v>
      </c>
      <c r="P211" s="90">
        <v>40</v>
      </c>
      <c r="Q211" s="90">
        <v>35</v>
      </c>
      <c r="R211" s="11"/>
      <c r="S211" s="89">
        <f>91+754</f>
        <v>845</v>
      </c>
      <c r="T211" s="89">
        <v>73</v>
      </c>
      <c r="U211" s="87">
        <f t="shared" si="35"/>
        <v>918</v>
      </c>
      <c r="V211" s="88">
        <f t="shared" si="36"/>
        <v>0.920479302832244</v>
      </c>
      <c r="W211" s="11"/>
      <c r="X211" s="87">
        <v>239107</v>
      </c>
      <c r="Y211" s="87">
        <v>-92878</v>
      </c>
      <c r="Z211" s="87">
        <v>5113</v>
      </c>
      <c r="AA211" s="89">
        <v>80375</v>
      </c>
      <c r="AB211" s="89"/>
      <c r="AC211" s="89">
        <v>18000</v>
      </c>
      <c r="AD211" s="89"/>
      <c r="AE211" s="89"/>
      <c r="AF211" s="87">
        <f t="shared" si="32"/>
        <v>98375</v>
      </c>
      <c r="AG211" s="89"/>
      <c r="AH211" s="89"/>
      <c r="AI211" s="89"/>
      <c r="AJ211" s="89">
        <v>5</v>
      </c>
      <c r="AK211" s="87">
        <f t="shared" si="33"/>
        <v>98380</v>
      </c>
    </row>
    <row r="212" spans="1:37" ht="20.100000000000001" customHeight="1" x14ac:dyDescent="0.3">
      <c r="A212" s="11">
        <v>210</v>
      </c>
      <c r="B212" s="11" t="s">
        <v>401</v>
      </c>
      <c r="C212" s="9" t="s">
        <v>25</v>
      </c>
      <c r="D212" s="9" t="s">
        <v>402</v>
      </c>
      <c r="E212" s="11" t="s">
        <v>464</v>
      </c>
      <c r="F212" s="9" t="s">
        <v>67</v>
      </c>
      <c r="G212" s="9"/>
      <c r="H212" s="86">
        <v>49</v>
      </c>
      <c r="I212" s="86">
        <v>23</v>
      </c>
      <c r="J212" s="86">
        <f t="shared" si="31"/>
        <v>72</v>
      </c>
      <c r="K212" s="88">
        <f t="shared" si="34"/>
        <v>0.68055555555555558</v>
      </c>
      <c r="L212" s="89">
        <v>1463</v>
      </c>
      <c r="M212" s="89">
        <v>1340</v>
      </c>
      <c r="N212" s="89">
        <v>1424</v>
      </c>
      <c r="O212" s="86">
        <v>36</v>
      </c>
      <c r="P212" s="86">
        <v>35</v>
      </c>
      <c r="Q212" s="86">
        <v>36</v>
      </c>
      <c r="R212" s="11"/>
      <c r="S212" s="89">
        <f>150+5852+150+10+1316+360</f>
        <v>7838</v>
      </c>
      <c r="T212" s="89">
        <v>2157</v>
      </c>
      <c r="U212" s="87">
        <f t="shared" si="35"/>
        <v>9995</v>
      </c>
      <c r="V212" s="88">
        <f t="shared" si="36"/>
        <v>0.78419209604802398</v>
      </c>
      <c r="W212" s="11"/>
      <c r="X212" s="89">
        <v>1480457</v>
      </c>
      <c r="Y212" s="89">
        <v>-74045</v>
      </c>
      <c r="Z212" s="89">
        <v>38038</v>
      </c>
      <c r="AA212" s="89">
        <v>74855</v>
      </c>
      <c r="AB212" s="89"/>
      <c r="AC212" s="89">
        <v>25000</v>
      </c>
      <c r="AD212" s="89"/>
      <c r="AE212" s="89">
        <v>4773</v>
      </c>
      <c r="AF212" s="87">
        <f t="shared" si="32"/>
        <v>104628</v>
      </c>
      <c r="AG212" s="89"/>
      <c r="AH212" s="89"/>
      <c r="AI212" s="89"/>
      <c r="AJ212" s="89">
        <v>16889</v>
      </c>
      <c r="AK212" s="87">
        <f t="shared" si="33"/>
        <v>121517</v>
      </c>
    </row>
    <row r="213" spans="1:37" ht="20.100000000000001" customHeight="1" x14ac:dyDescent="0.3">
      <c r="A213" s="11">
        <v>211</v>
      </c>
      <c r="B213" s="11" t="s">
        <v>403</v>
      </c>
      <c r="C213" s="9" t="s">
        <v>25</v>
      </c>
      <c r="D213" s="9" t="s">
        <v>404</v>
      </c>
      <c r="E213" s="11" t="s">
        <v>464</v>
      </c>
      <c r="F213" s="9" t="s">
        <v>67</v>
      </c>
      <c r="G213" s="9"/>
      <c r="H213" s="86">
        <v>3</v>
      </c>
      <c r="I213" s="86">
        <v>5</v>
      </c>
      <c r="J213" s="86">
        <f t="shared" si="31"/>
        <v>8</v>
      </c>
      <c r="K213" s="88">
        <f t="shared" si="34"/>
        <v>0.375</v>
      </c>
      <c r="L213" s="89">
        <v>1125</v>
      </c>
      <c r="M213" s="89">
        <v>1125</v>
      </c>
      <c r="N213" s="89">
        <v>1125</v>
      </c>
      <c r="O213" s="86">
        <v>40</v>
      </c>
      <c r="P213" s="86">
        <v>40</v>
      </c>
      <c r="Q213" s="86">
        <v>40</v>
      </c>
      <c r="R213" s="11"/>
      <c r="S213" s="89">
        <f>51+750+270</f>
        <v>1071</v>
      </c>
      <c r="T213" s="89">
        <f>1000+11</f>
        <v>1011</v>
      </c>
      <c r="U213" s="87">
        <f t="shared" si="35"/>
        <v>2082</v>
      </c>
      <c r="V213" s="88">
        <f t="shared" si="36"/>
        <v>0.51440922190201732</v>
      </c>
      <c r="W213" s="11"/>
      <c r="X213" s="89">
        <v>109940</v>
      </c>
      <c r="Y213" s="89">
        <v>-110094</v>
      </c>
      <c r="Z213" s="89">
        <v>23670</v>
      </c>
      <c r="AA213" s="89">
        <v>67266</v>
      </c>
      <c r="AB213" s="89"/>
      <c r="AC213" s="89">
        <v>28000</v>
      </c>
      <c r="AD213" s="89"/>
      <c r="AE213" s="89">
        <v>31500</v>
      </c>
      <c r="AF213" s="87">
        <f t="shared" si="32"/>
        <v>126766</v>
      </c>
      <c r="AG213" s="89"/>
      <c r="AH213" s="89"/>
      <c r="AI213" s="89"/>
      <c r="AJ213" s="89">
        <v>7000</v>
      </c>
      <c r="AK213" s="87">
        <f t="shared" si="33"/>
        <v>133766</v>
      </c>
    </row>
    <row r="214" spans="1:37" ht="20.100000000000001" customHeight="1" x14ac:dyDescent="0.3">
      <c r="A214" s="11">
        <v>212</v>
      </c>
      <c r="B214" s="11" t="s">
        <v>2752</v>
      </c>
      <c r="C214" s="9" t="s">
        <v>21</v>
      </c>
      <c r="D214" s="40" t="s">
        <v>2753</v>
      </c>
      <c r="E214" s="11" t="s">
        <v>2700</v>
      </c>
      <c r="F214" s="40" t="s">
        <v>67</v>
      </c>
      <c r="G214" s="40"/>
      <c r="H214" s="86">
        <v>3</v>
      </c>
      <c r="I214" s="86">
        <v>3</v>
      </c>
      <c r="J214" s="86">
        <v>6</v>
      </c>
      <c r="K214" s="88">
        <f t="shared" si="34"/>
        <v>0.5</v>
      </c>
      <c r="L214" s="87">
        <v>1773</v>
      </c>
      <c r="M214" s="87">
        <v>1964</v>
      </c>
      <c r="N214" s="87">
        <v>1868</v>
      </c>
      <c r="O214" s="86">
        <v>40</v>
      </c>
      <c r="P214" s="86">
        <v>40</v>
      </c>
      <c r="Q214" s="86">
        <v>40</v>
      </c>
      <c r="R214" s="11"/>
      <c r="S214" s="87">
        <v>70</v>
      </c>
      <c r="T214" s="87">
        <v>10</v>
      </c>
      <c r="U214" s="87">
        <f t="shared" si="35"/>
        <v>80</v>
      </c>
      <c r="V214" s="88">
        <f t="shared" si="36"/>
        <v>0.875</v>
      </c>
      <c r="W214" s="11"/>
      <c r="X214" s="87">
        <v>4485731</v>
      </c>
      <c r="Y214" s="87">
        <v>27071</v>
      </c>
      <c r="Z214" s="87">
        <v>51110</v>
      </c>
      <c r="AA214" s="87"/>
      <c r="AB214" s="87"/>
      <c r="AC214" s="87">
        <v>20150</v>
      </c>
      <c r="AD214" s="87"/>
      <c r="AE214" s="87">
        <v>30000</v>
      </c>
      <c r="AF214" s="87">
        <v>50150</v>
      </c>
      <c r="AG214" s="87"/>
      <c r="AH214" s="87"/>
      <c r="AI214" s="87"/>
      <c r="AJ214" s="87">
        <v>3341</v>
      </c>
      <c r="AK214" s="87">
        <v>53491</v>
      </c>
    </row>
    <row r="215" spans="1:37" ht="20.100000000000001" customHeight="1" x14ac:dyDescent="0.3">
      <c r="A215" s="11">
        <v>213</v>
      </c>
      <c r="B215" s="11" t="s">
        <v>405</v>
      </c>
      <c r="C215" s="9" t="s">
        <v>21</v>
      </c>
      <c r="D215" s="9" t="s">
        <v>406</v>
      </c>
      <c r="E215" s="11" t="s">
        <v>464</v>
      </c>
      <c r="F215" s="9" t="s">
        <v>67</v>
      </c>
      <c r="G215" s="9"/>
      <c r="H215" s="86">
        <v>2</v>
      </c>
      <c r="I215" s="86">
        <v>1</v>
      </c>
      <c r="J215" s="86">
        <f>H215+I215</f>
        <v>3</v>
      </c>
      <c r="K215" s="88">
        <f t="shared" si="34"/>
        <v>0.66666666666666663</v>
      </c>
      <c r="L215" s="89">
        <v>1155</v>
      </c>
      <c r="M215" s="89">
        <v>1833</v>
      </c>
      <c r="N215" s="89">
        <v>1381</v>
      </c>
      <c r="O215" s="90">
        <v>40</v>
      </c>
      <c r="P215" s="90">
        <v>40</v>
      </c>
      <c r="Q215" s="90">
        <v>40</v>
      </c>
      <c r="R215" s="11"/>
      <c r="S215" s="97">
        <f>200+20+15</f>
        <v>235</v>
      </c>
      <c r="T215" s="97"/>
      <c r="U215" s="87">
        <f t="shared" si="35"/>
        <v>235</v>
      </c>
      <c r="V215" s="88">
        <f t="shared" si="36"/>
        <v>1</v>
      </c>
      <c r="W215" s="11"/>
      <c r="X215" s="87">
        <v>139496</v>
      </c>
      <c r="Y215" s="87">
        <v>-88400</v>
      </c>
      <c r="Z215" s="87">
        <v>3102</v>
      </c>
      <c r="AA215" s="89">
        <v>37682</v>
      </c>
      <c r="AB215" s="89"/>
      <c r="AC215" s="89">
        <v>2385</v>
      </c>
      <c r="AD215" s="89"/>
      <c r="AE215" s="89">
        <v>53893</v>
      </c>
      <c r="AF215" s="87">
        <f>SUM(AE215,AD215,AC215,AB215,AA215)</f>
        <v>93960</v>
      </c>
      <c r="AG215" s="89"/>
      <c r="AH215" s="89"/>
      <c r="AI215" s="89"/>
      <c r="AJ215" s="89">
        <v>2395</v>
      </c>
      <c r="AK215" s="87">
        <f>SUM(AJ215,AI215,AH215,AG215,AE215,AD215,AC215,AB215,AA215)</f>
        <v>96355</v>
      </c>
    </row>
    <row r="216" spans="1:37" ht="20.100000000000001" customHeight="1" x14ac:dyDescent="0.3">
      <c r="A216" s="11">
        <v>214</v>
      </c>
      <c r="B216" s="18" t="s">
        <v>407</v>
      </c>
      <c r="C216" s="13" t="s">
        <v>73</v>
      </c>
      <c r="D216" s="13" t="s">
        <v>408</v>
      </c>
      <c r="E216" s="11" t="s">
        <v>464</v>
      </c>
      <c r="F216" s="11" t="s">
        <v>417</v>
      </c>
      <c r="G216" s="11"/>
      <c r="H216" s="86">
        <v>24</v>
      </c>
      <c r="I216" s="86">
        <v>12</v>
      </c>
      <c r="J216" s="86">
        <f>H216+I216</f>
        <v>36</v>
      </c>
      <c r="K216" s="88">
        <f t="shared" si="34"/>
        <v>0.66666666666666663</v>
      </c>
      <c r="L216" s="89">
        <v>792</v>
      </c>
      <c r="M216" s="89">
        <v>2215</v>
      </c>
      <c r="N216" s="89">
        <v>1266</v>
      </c>
      <c r="O216" s="86">
        <v>28</v>
      </c>
      <c r="P216" s="86">
        <v>40</v>
      </c>
      <c r="Q216" s="86">
        <v>32</v>
      </c>
      <c r="R216" s="11"/>
      <c r="S216" s="87">
        <f>36+26+6+26+6+80</f>
        <v>180</v>
      </c>
      <c r="T216" s="87">
        <v>72</v>
      </c>
      <c r="U216" s="87">
        <f t="shared" si="35"/>
        <v>252</v>
      </c>
      <c r="V216" s="88">
        <f t="shared" si="36"/>
        <v>0.7142857142857143</v>
      </c>
      <c r="W216" s="11"/>
      <c r="X216" s="89">
        <v>1101021</v>
      </c>
      <c r="Y216" s="89">
        <v>-71132</v>
      </c>
      <c r="Z216" s="89">
        <v>73825</v>
      </c>
      <c r="AA216" s="89"/>
      <c r="AB216" s="89"/>
      <c r="AC216" s="89">
        <v>47000</v>
      </c>
      <c r="AD216" s="89"/>
      <c r="AE216" s="89">
        <v>177918</v>
      </c>
      <c r="AF216" s="87">
        <f>SUM(AE216,AD216,AC216,AB216,AA216)</f>
        <v>224918</v>
      </c>
      <c r="AG216" s="89"/>
      <c r="AH216" s="89"/>
      <c r="AI216" s="89"/>
      <c r="AJ216" s="89">
        <v>9144</v>
      </c>
      <c r="AK216" s="87">
        <f>SUM(AJ216,AI216,AH216,AG216,AE216,AD216,AC216,AB216,AA216)</f>
        <v>234062</v>
      </c>
    </row>
    <row r="217" spans="1:37" ht="20.100000000000001" customHeight="1" x14ac:dyDescent="0.3">
      <c r="A217" s="11">
        <v>215</v>
      </c>
      <c r="B217" s="18" t="s">
        <v>409</v>
      </c>
      <c r="C217" s="13" t="s">
        <v>73</v>
      </c>
      <c r="D217" s="13" t="s">
        <v>144</v>
      </c>
      <c r="E217" s="11" t="s">
        <v>464</v>
      </c>
      <c r="F217" s="11" t="s">
        <v>417</v>
      </c>
      <c r="G217" s="11"/>
      <c r="H217" s="86">
        <v>23</v>
      </c>
      <c r="I217" s="86">
        <v>6</v>
      </c>
      <c r="J217" s="86">
        <f>H217+I217</f>
        <v>29</v>
      </c>
      <c r="K217" s="88">
        <f t="shared" si="34"/>
        <v>0.7931034482758621</v>
      </c>
      <c r="L217" s="89">
        <v>860</v>
      </c>
      <c r="M217" s="89">
        <v>2414</v>
      </c>
      <c r="N217" s="89">
        <v>1181</v>
      </c>
      <c r="O217" s="86">
        <v>26</v>
      </c>
      <c r="P217" s="86">
        <v>40</v>
      </c>
      <c r="Q217" s="86">
        <v>29</v>
      </c>
      <c r="R217" s="11"/>
      <c r="S217" s="87">
        <v>108</v>
      </c>
      <c r="T217" s="87"/>
      <c r="U217" s="87">
        <f t="shared" si="35"/>
        <v>108</v>
      </c>
      <c r="V217" s="88">
        <f t="shared" si="36"/>
        <v>1</v>
      </c>
      <c r="W217" s="11"/>
      <c r="X217" s="89">
        <v>678277</v>
      </c>
      <c r="Y217" s="89">
        <v>-550234</v>
      </c>
      <c r="Z217" s="89">
        <v>122561</v>
      </c>
      <c r="AA217" s="89"/>
      <c r="AB217" s="89"/>
      <c r="AC217" s="89">
        <v>33000</v>
      </c>
      <c r="AD217" s="89"/>
      <c r="AE217" s="89">
        <v>385716</v>
      </c>
      <c r="AF217" s="87">
        <f>SUM(AE217,AD217,AC217,AB217,AA217)</f>
        <v>418716</v>
      </c>
      <c r="AG217" s="89"/>
      <c r="AH217" s="89">
        <v>54251</v>
      </c>
      <c r="AI217" s="89">
        <v>148592</v>
      </c>
      <c r="AJ217" s="89">
        <v>52913</v>
      </c>
      <c r="AK217" s="87">
        <f>SUM(AJ217,AI217,AH217,AG217,AE217,AD217,AC217,AB217,AA217)</f>
        <v>674472</v>
      </c>
    </row>
    <row r="218" spans="1:37" ht="20.100000000000001" customHeight="1" x14ac:dyDescent="0.3">
      <c r="A218" s="11">
        <v>216</v>
      </c>
      <c r="B218" s="18" t="s">
        <v>2754</v>
      </c>
      <c r="C218" s="13" t="s">
        <v>73</v>
      </c>
      <c r="D218" s="40" t="s">
        <v>2755</v>
      </c>
      <c r="E218" s="11" t="s">
        <v>2700</v>
      </c>
      <c r="F218" s="28" t="s">
        <v>760</v>
      </c>
      <c r="G218" s="28"/>
      <c r="H218" s="86">
        <v>0</v>
      </c>
      <c r="I218" s="86">
        <v>2</v>
      </c>
      <c r="J218" s="86">
        <v>2</v>
      </c>
      <c r="K218" s="88">
        <f t="shared" si="34"/>
        <v>0</v>
      </c>
      <c r="L218" s="87">
        <v>0</v>
      </c>
      <c r="M218" s="87">
        <v>1500</v>
      </c>
      <c r="N218" s="87">
        <v>1500</v>
      </c>
      <c r="O218" s="86">
        <v>0</v>
      </c>
      <c r="P218" s="86">
        <v>40</v>
      </c>
      <c r="Q218" s="86">
        <v>40</v>
      </c>
      <c r="R218" s="11"/>
      <c r="S218" s="87">
        <v>20</v>
      </c>
      <c r="T218" s="87">
        <v>120</v>
      </c>
      <c r="U218" s="87">
        <f t="shared" si="35"/>
        <v>140</v>
      </c>
      <c r="V218" s="88">
        <f t="shared" si="36"/>
        <v>0.14285714285714285</v>
      </c>
      <c r="W218" s="11"/>
      <c r="X218" s="87">
        <v>259415</v>
      </c>
      <c r="Y218" s="87">
        <v>-42183</v>
      </c>
      <c r="Z218" s="87">
        <v>1661</v>
      </c>
      <c r="AA218" s="87">
        <v>3317</v>
      </c>
      <c r="AB218" s="87"/>
      <c r="AC218" s="87">
        <v>39000</v>
      </c>
      <c r="AD218" s="87"/>
      <c r="AE218" s="87"/>
      <c r="AF218" s="87">
        <v>42317</v>
      </c>
      <c r="AG218" s="87"/>
      <c r="AH218" s="87"/>
      <c r="AI218" s="87">
        <v>10</v>
      </c>
      <c r="AJ218" s="87">
        <v>2937</v>
      </c>
      <c r="AK218" s="87">
        <v>45264</v>
      </c>
    </row>
    <row r="219" spans="1:37" ht="20.100000000000001" customHeight="1" x14ac:dyDescent="0.3">
      <c r="A219" s="11">
        <v>217</v>
      </c>
      <c r="B219" s="18" t="s">
        <v>411</v>
      </c>
      <c r="C219" s="9" t="s">
        <v>410</v>
      </c>
      <c r="D219" s="9" t="s">
        <v>412</v>
      </c>
      <c r="E219" s="11" t="s">
        <v>464</v>
      </c>
      <c r="F219" s="11" t="s">
        <v>417</v>
      </c>
      <c r="G219" s="11"/>
      <c r="H219" s="86">
        <v>3</v>
      </c>
      <c r="I219" s="86">
        <v>3</v>
      </c>
      <c r="J219" s="86">
        <f>H219+I219</f>
        <v>6</v>
      </c>
      <c r="K219" s="88">
        <f t="shared" si="34"/>
        <v>0.5</v>
      </c>
      <c r="L219" s="89">
        <v>1460</v>
      </c>
      <c r="M219" s="89">
        <v>1793</v>
      </c>
      <c r="N219" s="89">
        <v>1627</v>
      </c>
      <c r="O219" s="86">
        <v>40</v>
      </c>
      <c r="P219" s="86">
        <v>40</v>
      </c>
      <c r="Q219" s="86">
        <v>40</v>
      </c>
      <c r="R219" s="11"/>
      <c r="S219" s="87">
        <f>100+972</f>
        <v>1072</v>
      </c>
      <c r="T219" s="87"/>
      <c r="U219" s="87">
        <f t="shared" si="35"/>
        <v>1072</v>
      </c>
      <c r="V219" s="88">
        <f t="shared" si="36"/>
        <v>1</v>
      </c>
      <c r="W219" s="11"/>
      <c r="X219" s="89">
        <v>278337</v>
      </c>
      <c r="Y219" s="89">
        <v>-90885</v>
      </c>
      <c r="Z219" s="89">
        <v>38783</v>
      </c>
      <c r="AA219" s="89">
        <v>31348</v>
      </c>
      <c r="AB219" s="89">
        <v>17600</v>
      </c>
      <c r="AC219" s="89"/>
      <c r="AD219" s="89"/>
      <c r="AE219" s="89">
        <v>86251</v>
      </c>
      <c r="AF219" s="87">
        <f>SUM(AE219,AD219,AC219,AB219,AA219)</f>
        <v>135199</v>
      </c>
      <c r="AG219" s="89"/>
      <c r="AH219" s="89"/>
      <c r="AI219" s="89"/>
      <c r="AJ219" s="89">
        <v>246</v>
      </c>
      <c r="AK219" s="87">
        <f>SUM(AJ219,AI219,AH219,AG219,AE219,AD219,AC219,AB219,AA219)</f>
        <v>135445</v>
      </c>
    </row>
    <row r="220" spans="1:37" ht="20.100000000000001" customHeight="1" x14ac:dyDescent="0.3">
      <c r="A220" s="11">
        <v>218</v>
      </c>
      <c r="B220" s="43" t="s">
        <v>413</v>
      </c>
      <c r="C220" s="9" t="s">
        <v>410</v>
      </c>
      <c r="D220" s="9" t="s">
        <v>414</v>
      </c>
      <c r="E220" s="11" t="s">
        <v>464</v>
      </c>
      <c r="F220" s="9" t="s">
        <v>415</v>
      </c>
      <c r="G220" s="9"/>
      <c r="H220" s="86">
        <v>4</v>
      </c>
      <c r="I220" s="86">
        <v>2</v>
      </c>
      <c r="J220" s="86">
        <f>H220+I220</f>
        <v>6</v>
      </c>
      <c r="K220" s="88">
        <f t="shared" si="34"/>
        <v>0.66666666666666663</v>
      </c>
      <c r="L220" s="89">
        <v>1143</v>
      </c>
      <c r="M220" s="89">
        <v>1570</v>
      </c>
      <c r="N220" s="89">
        <v>1285</v>
      </c>
      <c r="O220" s="86">
        <v>40</v>
      </c>
      <c r="P220" s="86">
        <v>40</v>
      </c>
      <c r="Q220" s="86">
        <v>40</v>
      </c>
      <c r="R220" s="11"/>
      <c r="S220" s="87">
        <f>454+100+929+150+17+20</f>
        <v>1670</v>
      </c>
      <c r="T220" s="87">
        <v>0</v>
      </c>
      <c r="U220" s="87">
        <f t="shared" si="35"/>
        <v>1670</v>
      </c>
      <c r="V220" s="88">
        <f t="shared" si="36"/>
        <v>1</v>
      </c>
      <c r="W220" s="11"/>
      <c r="X220" s="89">
        <v>140010</v>
      </c>
      <c r="Y220" s="89">
        <v>-110213</v>
      </c>
      <c r="Z220" s="89">
        <v>11982</v>
      </c>
      <c r="AA220" s="89">
        <v>52197</v>
      </c>
      <c r="AB220" s="89">
        <v>14400</v>
      </c>
      <c r="AC220" s="89">
        <v>56000</v>
      </c>
      <c r="AD220" s="89"/>
      <c r="AE220" s="89"/>
      <c r="AF220" s="87">
        <f>SUM(AE220,AD220,AC220,AB220,AA220)</f>
        <v>122597</v>
      </c>
      <c r="AG220" s="89"/>
      <c r="AH220" s="89"/>
      <c r="AI220" s="89"/>
      <c r="AJ220" s="89">
        <v>17</v>
      </c>
      <c r="AK220" s="87">
        <f>SUM(AJ220,AI220,AH220,AG220,AE220,AD220,AC220,AB220,AA220)</f>
        <v>122614</v>
      </c>
    </row>
    <row r="221" spans="1:37" ht="20.100000000000001" customHeight="1" x14ac:dyDescent="0.3"/>
  </sheetData>
  <autoFilter ref="A2:AK2">
    <sortState ref="A3:BW220">
      <sortCondition ref="B2"/>
    </sortState>
  </autoFilter>
  <mergeCells count="1">
    <mergeCell ref="A1:F1"/>
  </mergeCells>
  <phoneticPr fontId="1" type="noConversion"/>
  <conditionalFormatting sqref="B3">
    <cfRule type="duplicateValues" dxfId="349" priority="683"/>
  </conditionalFormatting>
  <conditionalFormatting sqref="B4">
    <cfRule type="duplicateValues" dxfId="348" priority="679"/>
  </conditionalFormatting>
  <conditionalFormatting sqref="B6">
    <cfRule type="duplicateValues" dxfId="347" priority="677"/>
  </conditionalFormatting>
  <conditionalFormatting sqref="B10">
    <cfRule type="duplicateValues" dxfId="346" priority="673"/>
  </conditionalFormatting>
  <conditionalFormatting sqref="B11">
    <cfRule type="duplicateValues" dxfId="345" priority="672"/>
  </conditionalFormatting>
  <conditionalFormatting sqref="B12">
    <cfRule type="duplicateValues" dxfId="344" priority="671"/>
  </conditionalFormatting>
  <conditionalFormatting sqref="B16">
    <cfRule type="duplicateValues" dxfId="343" priority="666"/>
  </conditionalFormatting>
  <conditionalFormatting sqref="B17">
    <cfRule type="duplicateValues" dxfId="342" priority="665"/>
  </conditionalFormatting>
  <conditionalFormatting sqref="B18">
    <cfRule type="duplicateValues" dxfId="341" priority="663"/>
  </conditionalFormatting>
  <conditionalFormatting sqref="B19">
    <cfRule type="duplicateValues" dxfId="340" priority="662"/>
  </conditionalFormatting>
  <conditionalFormatting sqref="B20">
    <cfRule type="duplicateValues" dxfId="339" priority="660"/>
  </conditionalFormatting>
  <conditionalFormatting sqref="B22">
    <cfRule type="duplicateValues" dxfId="338" priority="657"/>
  </conditionalFormatting>
  <conditionalFormatting sqref="B23">
    <cfRule type="duplicateValues" dxfId="337" priority="656"/>
  </conditionalFormatting>
  <conditionalFormatting sqref="B24">
    <cfRule type="duplicateValues" dxfId="336" priority="654"/>
  </conditionalFormatting>
  <conditionalFormatting sqref="B30">
    <cfRule type="duplicateValues" dxfId="335" priority="648"/>
  </conditionalFormatting>
  <conditionalFormatting sqref="B31">
    <cfRule type="duplicateValues" dxfId="334" priority="647"/>
  </conditionalFormatting>
  <conditionalFormatting sqref="B32">
    <cfRule type="duplicateValues" dxfId="333" priority="646"/>
  </conditionalFormatting>
  <conditionalFormatting sqref="B33">
    <cfRule type="duplicateValues" dxfId="332" priority="645"/>
  </conditionalFormatting>
  <conditionalFormatting sqref="B35">
    <cfRule type="duplicateValues" dxfId="331" priority="643"/>
  </conditionalFormatting>
  <conditionalFormatting sqref="B36">
    <cfRule type="duplicateValues" dxfId="330" priority="642"/>
  </conditionalFormatting>
  <conditionalFormatting sqref="B38">
    <cfRule type="duplicateValues" dxfId="329" priority="640"/>
  </conditionalFormatting>
  <conditionalFormatting sqref="B39">
    <cfRule type="duplicateValues" dxfId="328" priority="639"/>
  </conditionalFormatting>
  <conditionalFormatting sqref="B40">
    <cfRule type="duplicateValues" dxfId="327" priority="637"/>
  </conditionalFormatting>
  <conditionalFormatting sqref="B43">
    <cfRule type="duplicateValues" dxfId="326" priority="634"/>
  </conditionalFormatting>
  <conditionalFormatting sqref="B44">
    <cfRule type="duplicateValues" dxfId="325" priority="633"/>
  </conditionalFormatting>
  <conditionalFormatting sqref="B45">
    <cfRule type="duplicateValues" dxfId="324" priority="632"/>
  </conditionalFormatting>
  <conditionalFormatting sqref="B47">
    <cfRule type="duplicateValues" dxfId="323" priority="628"/>
  </conditionalFormatting>
  <conditionalFormatting sqref="B49">
    <cfRule type="duplicateValues" dxfId="322" priority="627"/>
  </conditionalFormatting>
  <conditionalFormatting sqref="B57">
    <cfRule type="duplicateValues" dxfId="321" priority="620"/>
  </conditionalFormatting>
  <conditionalFormatting sqref="B58">
    <cfRule type="duplicateValues" dxfId="320" priority="619"/>
  </conditionalFormatting>
  <conditionalFormatting sqref="B59">
    <cfRule type="duplicateValues" dxfId="319" priority="617"/>
  </conditionalFormatting>
  <conditionalFormatting sqref="B60">
    <cfRule type="duplicateValues" dxfId="318" priority="615"/>
  </conditionalFormatting>
  <conditionalFormatting sqref="B61">
    <cfRule type="duplicateValues" dxfId="317" priority="614"/>
  </conditionalFormatting>
  <conditionalFormatting sqref="B63">
    <cfRule type="duplicateValues" dxfId="316" priority="610"/>
  </conditionalFormatting>
  <conditionalFormatting sqref="B64">
    <cfRule type="duplicateValues" dxfId="315" priority="608"/>
  </conditionalFormatting>
  <conditionalFormatting sqref="B65">
    <cfRule type="duplicateValues" dxfId="314" priority="607"/>
  </conditionalFormatting>
  <conditionalFormatting sqref="B67">
    <cfRule type="duplicateValues" dxfId="313" priority="604"/>
  </conditionalFormatting>
  <conditionalFormatting sqref="B68">
    <cfRule type="duplicateValues" dxfId="312" priority="603"/>
  </conditionalFormatting>
  <conditionalFormatting sqref="B70">
    <cfRule type="duplicateValues" dxfId="311" priority="601"/>
  </conditionalFormatting>
  <conditionalFormatting sqref="B71">
    <cfRule type="duplicateValues" dxfId="310" priority="600"/>
  </conditionalFormatting>
  <conditionalFormatting sqref="B72">
    <cfRule type="duplicateValues" dxfId="309" priority="599"/>
  </conditionalFormatting>
  <conditionalFormatting sqref="B73">
    <cfRule type="duplicateValues" dxfId="308" priority="598"/>
  </conditionalFormatting>
  <conditionalFormatting sqref="B74">
    <cfRule type="duplicateValues" dxfId="307" priority="597"/>
  </conditionalFormatting>
  <conditionalFormatting sqref="B75">
    <cfRule type="duplicateValues" dxfId="306" priority="595"/>
  </conditionalFormatting>
  <conditionalFormatting sqref="B77">
    <cfRule type="duplicateValues" dxfId="305" priority="593"/>
  </conditionalFormatting>
  <conditionalFormatting sqref="B80">
    <cfRule type="duplicateValues" dxfId="304" priority="590"/>
  </conditionalFormatting>
  <conditionalFormatting sqref="B81">
    <cfRule type="duplicateValues" dxfId="303" priority="589"/>
  </conditionalFormatting>
  <conditionalFormatting sqref="B82">
    <cfRule type="duplicateValues" dxfId="302" priority="587"/>
  </conditionalFormatting>
  <conditionalFormatting sqref="B83">
    <cfRule type="duplicateValues" dxfId="301" priority="585"/>
  </conditionalFormatting>
  <conditionalFormatting sqref="B84">
    <cfRule type="duplicateValues" dxfId="300" priority="584"/>
  </conditionalFormatting>
  <conditionalFormatting sqref="B85">
    <cfRule type="duplicateValues" dxfId="299" priority="583"/>
  </conditionalFormatting>
  <conditionalFormatting sqref="B86">
    <cfRule type="duplicateValues" dxfId="298" priority="582"/>
  </conditionalFormatting>
  <conditionalFormatting sqref="B87">
    <cfRule type="duplicateValues" dxfId="297" priority="581"/>
  </conditionalFormatting>
  <conditionalFormatting sqref="B88">
    <cfRule type="duplicateValues" dxfId="296" priority="580"/>
  </conditionalFormatting>
  <conditionalFormatting sqref="B92">
    <cfRule type="duplicateValues" dxfId="295" priority="578"/>
  </conditionalFormatting>
  <conditionalFormatting sqref="B93">
    <cfRule type="duplicateValues" dxfId="294" priority="577"/>
  </conditionalFormatting>
  <conditionalFormatting sqref="B94">
    <cfRule type="duplicateValues" dxfId="293" priority="576"/>
  </conditionalFormatting>
  <conditionalFormatting sqref="B95">
    <cfRule type="duplicateValues" dxfId="292" priority="575"/>
  </conditionalFormatting>
  <conditionalFormatting sqref="B96">
    <cfRule type="duplicateValues" dxfId="291" priority="573"/>
  </conditionalFormatting>
  <conditionalFormatting sqref="B97">
    <cfRule type="duplicateValues" dxfId="290" priority="572"/>
  </conditionalFormatting>
  <conditionalFormatting sqref="B98">
    <cfRule type="duplicateValues" dxfId="289" priority="571"/>
  </conditionalFormatting>
  <conditionalFormatting sqref="B113">
    <cfRule type="duplicateValues" dxfId="288" priority="559"/>
  </conditionalFormatting>
  <conditionalFormatting sqref="B114">
    <cfRule type="duplicateValues" dxfId="287" priority="557"/>
  </conditionalFormatting>
  <conditionalFormatting sqref="B115">
    <cfRule type="duplicateValues" dxfId="286" priority="556"/>
  </conditionalFormatting>
  <conditionalFormatting sqref="B116">
    <cfRule type="duplicateValues" dxfId="285" priority="554"/>
  </conditionalFormatting>
  <conditionalFormatting sqref="B117">
    <cfRule type="duplicateValues" dxfId="284" priority="553"/>
  </conditionalFormatting>
  <conditionalFormatting sqref="B119">
    <cfRule type="duplicateValues" dxfId="283" priority="550"/>
  </conditionalFormatting>
  <conditionalFormatting sqref="B120">
    <cfRule type="duplicateValues" dxfId="282" priority="549"/>
  </conditionalFormatting>
  <conditionalFormatting sqref="B121">
    <cfRule type="duplicateValues" dxfId="281" priority="548"/>
  </conditionalFormatting>
  <conditionalFormatting sqref="B150">
    <cfRule type="duplicateValues" dxfId="280" priority="523"/>
  </conditionalFormatting>
  <conditionalFormatting sqref="B151">
    <cfRule type="duplicateValues" dxfId="279" priority="522"/>
  </conditionalFormatting>
  <conditionalFormatting sqref="B152">
    <cfRule type="duplicateValues" dxfId="278" priority="521"/>
  </conditionalFormatting>
  <conditionalFormatting sqref="B153">
    <cfRule type="duplicateValues" dxfId="277" priority="520"/>
  </conditionalFormatting>
  <conditionalFormatting sqref="B154">
    <cfRule type="duplicateValues" dxfId="276" priority="519"/>
  </conditionalFormatting>
  <conditionalFormatting sqref="B155">
    <cfRule type="duplicateValues" dxfId="275" priority="518"/>
  </conditionalFormatting>
  <conditionalFormatting sqref="B156">
    <cfRule type="duplicateValues" dxfId="274" priority="517"/>
  </conditionalFormatting>
  <conditionalFormatting sqref="B157">
    <cfRule type="duplicateValues" dxfId="273" priority="516"/>
  </conditionalFormatting>
  <conditionalFormatting sqref="B160">
    <cfRule type="duplicateValues" dxfId="272" priority="513"/>
  </conditionalFormatting>
  <conditionalFormatting sqref="B163">
    <cfRule type="duplicateValues" dxfId="271" priority="511"/>
  </conditionalFormatting>
  <conditionalFormatting sqref="B165">
    <cfRule type="duplicateValues" dxfId="270" priority="510"/>
  </conditionalFormatting>
  <conditionalFormatting sqref="B177">
    <cfRule type="duplicateValues" dxfId="269" priority="499"/>
  </conditionalFormatting>
  <conditionalFormatting sqref="B178">
    <cfRule type="duplicateValues" dxfId="268" priority="498"/>
  </conditionalFormatting>
  <conditionalFormatting sqref="B179">
    <cfRule type="duplicateValues" dxfId="267" priority="497"/>
  </conditionalFormatting>
  <conditionalFormatting sqref="B180">
    <cfRule type="duplicateValues" dxfId="266" priority="495"/>
  </conditionalFormatting>
  <conditionalFormatting sqref="B181">
    <cfRule type="duplicateValues" dxfId="265" priority="494"/>
  </conditionalFormatting>
  <conditionalFormatting sqref="B182">
    <cfRule type="duplicateValues" dxfId="264" priority="492"/>
  </conditionalFormatting>
  <conditionalFormatting sqref="B166">
    <cfRule type="duplicateValues" dxfId="263" priority="490"/>
  </conditionalFormatting>
  <conditionalFormatting sqref="B168">
    <cfRule type="duplicateValues" dxfId="262" priority="489"/>
  </conditionalFormatting>
  <conditionalFormatting sqref="B169">
    <cfRule type="duplicateValues" dxfId="261" priority="488"/>
  </conditionalFormatting>
  <conditionalFormatting sqref="B170">
    <cfRule type="duplicateValues" dxfId="260" priority="487"/>
  </conditionalFormatting>
  <conditionalFormatting sqref="B171">
    <cfRule type="duplicateValues" dxfId="259" priority="486"/>
  </conditionalFormatting>
  <conditionalFormatting sqref="B172">
    <cfRule type="duplicateValues" dxfId="258" priority="485"/>
  </conditionalFormatting>
  <conditionalFormatting sqref="B173">
    <cfRule type="duplicateValues" dxfId="257" priority="484"/>
  </conditionalFormatting>
  <conditionalFormatting sqref="B174">
    <cfRule type="duplicateValues" dxfId="256" priority="483"/>
  </conditionalFormatting>
  <conditionalFormatting sqref="B175">
    <cfRule type="duplicateValues" dxfId="255" priority="482"/>
  </conditionalFormatting>
  <conditionalFormatting sqref="B176">
    <cfRule type="duplicateValues" dxfId="254" priority="481"/>
  </conditionalFormatting>
  <conditionalFormatting sqref="B132">
    <cfRule type="duplicateValues" dxfId="253" priority="480"/>
  </conditionalFormatting>
  <conditionalFormatting sqref="B134">
    <cfRule type="duplicateValues" dxfId="252" priority="479"/>
  </conditionalFormatting>
  <conditionalFormatting sqref="B135">
    <cfRule type="duplicateValues" dxfId="251" priority="478"/>
  </conditionalFormatting>
  <conditionalFormatting sqref="B136">
    <cfRule type="duplicateValues" dxfId="250" priority="477"/>
  </conditionalFormatting>
  <conditionalFormatting sqref="B137">
    <cfRule type="duplicateValues" dxfId="249" priority="476"/>
  </conditionalFormatting>
  <conditionalFormatting sqref="B138">
    <cfRule type="duplicateValues" dxfId="248" priority="475"/>
  </conditionalFormatting>
  <conditionalFormatting sqref="B140">
    <cfRule type="duplicateValues" dxfId="247" priority="474"/>
  </conditionalFormatting>
  <conditionalFormatting sqref="B141">
    <cfRule type="duplicateValues" dxfId="246" priority="473"/>
  </conditionalFormatting>
  <conditionalFormatting sqref="B143">
    <cfRule type="duplicateValues" dxfId="245" priority="472"/>
  </conditionalFormatting>
  <conditionalFormatting sqref="B144">
    <cfRule type="duplicateValues" dxfId="244" priority="471"/>
  </conditionalFormatting>
  <conditionalFormatting sqref="B145">
    <cfRule type="duplicateValues" dxfId="243" priority="470"/>
  </conditionalFormatting>
  <conditionalFormatting sqref="B146">
    <cfRule type="duplicateValues" dxfId="242" priority="469"/>
  </conditionalFormatting>
  <conditionalFormatting sqref="B147">
    <cfRule type="duplicateValues" dxfId="241" priority="468"/>
  </conditionalFormatting>
  <conditionalFormatting sqref="B148">
    <cfRule type="duplicateValues" dxfId="240" priority="467"/>
  </conditionalFormatting>
  <conditionalFormatting sqref="B149">
    <cfRule type="duplicateValues" dxfId="239" priority="466"/>
  </conditionalFormatting>
  <conditionalFormatting sqref="B122">
    <cfRule type="duplicateValues" dxfId="238" priority="465"/>
  </conditionalFormatting>
  <conditionalFormatting sqref="B123">
    <cfRule type="duplicateValues" dxfId="237" priority="464"/>
  </conditionalFormatting>
  <conditionalFormatting sqref="B124">
    <cfRule type="duplicateValues" dxfId="236" priority="463"/>
  </conditionalFormatting>
  <conditionalFormatting sqref="B125">
    <cfRule type="duplicateValues" dxfId="235" priority="462"/>
  </conditionalFormatting>
  <conditionalFormatting sqref="B126">
    <cfRule type="duplicateValues" dxfId="234" priority="461"/>
  </conditionalFormatting>
  <conditionalFormatting sqref="B127">
    <cfRule type="duplicateValues" dxfId="233" priority="460"/>
  </conditionalFormatting>
  <conditionalFormatting sqref="B128">
    <cfRule type="duplicateValues" dxfId="232" priority="459"/>
  </conditionalFormatting>
  <conditionalFormatting sqref="B129">
    <cfRule type="duplicateValues" dxfId="231" priority="457"/>
  </conditionalFormatting>
  <conditionalFormatting sqref="B99">
    <cfRule type="duplicateValues" dxfId="230" priority="456"/>
  </conditionalFormatting>
  <conditionalFormatting sqref="B100">
    <cfRule type="duplicateValues" dxfId="229" priority="455"/>
  </conditionalFormatting>
  <conditionalFormatting sqref="B101">
    <cfRule type="duplicateValues" dxfId="228" priority="454"/>
  </conditionalFormatting>
  <conditionalFormatting sqref="B102">
    <cfRule type="duplicateValues" dxfId="227" priority="453"/>
  </conditionalFormatting>
  <conditionalFormatting sqref="B103">
    <cfRule type="duplicateValues" dxfId="226" priority="452"/>
  </conditionalFormatting>
  <conditionalFormatting sqref="B104">
    <cfRule type="duplicateValues" dxfId="225" priority="451"/>
  </conditionalFormatting>
  <conditionalFormatting sqref="B106">
    <cfRule type="duplicateValues" dxfId="224" priority="450"/>
  </conditionalFormatting>
  <conditionalFormatting sqref="B107">
    <cfRule type="duplicateValues" dxfId="223" priority="449"/>
  </conditionalFormatting>
  <conditionalFormatting sqref="B108">
    <cfRule type="duplicateValues" dxfId="222" priority="448"/>
  </conditionalFormatting>
  <conditionalFormatting sqref="B109">
    <cfRule type="duplicateValues" dxfId="221" priority="447"/>
  </conditionalFormatting>
  <conditionalFormatting sqref="B111">
    <cfRule type="duplicateValues" dxfId="220" priority="446"/>
  </conditionalFormatting>
  <conditionalFormatting sqref="B50">
    <cfRule type="duplicateValues" dxfId="219" priority="445"/>
  </conditionalFormatting>
  <conditionalFormatting sqref="B51">
    <cfRule type="duplicateValues" dxfId="218" priority="444"/>
  </conditionalFormatting>
  <conditionalFormatting sqref="B52">
    <cfRule type="duplicateValues" dxfId="217" priority="443"/>
  </conditionalFormatting>
  <conditionalFormatting sqref="B53">
    <cfRule type="duplicateValues" dxfId="216" priority="442"/>
  </conditionalFormatting>
  <conditionalFormatting sqref="B55">
    <cfRule type="duplicateValues" dxfId="215" priority="441"/>
  </conditionalFormatting>
  <conditionalFormatting sqref="B56">
    <cfRule type="duplicateValues" dxfId="214" priority="440"/>
  </conditionalFormatting>
  <conditionalFormatting sqref="B29">
    <cfRule type="duplicateValues" dxfId="213" priority="439"/>
  </conditionalFormatting>
  <conditionalFormatting sqref="B7">
    <cfRule type="duplicateValues" dxfId="212" priority="437"/>
  </conditionalFormatting>
  <conditionalFormatting sqref="B8">
    <cfRule type="duplicateValues" dxfId="211" priority="436"/>
  </conditionalFormatting>
  <conditionalFormatting sqref="B9">
    <cfRule type="duplicateValues" dxfId="210" priority="435"/>
  </conditionalFormatting>
  <conditionalFormatting sqref="B21">
    <cfRule type="duplicateValues" dxfId="209" priority="434"/>
  </conditionalFormatting>
  <conditionalFormatting sqref="B13">
    <cfRule type="duplicateValues" dxfId="208" priority="432"/>
  </conditionalFormatting>
  <conditionalFormatting sqref="B14">
    <cfRule type="duplicateValues" dxfId="207" priority="431"/>
  </conditionalFormatting>
  <conditionalFormatting sqref="B15">
    <cfRule type="duplicateValues" dxfId="206" priority="430"/>
  </conditionalFormatting>
  <conditionalFormatting sqref="B25">
    <cfRule type="duplicateValues" dxfId="205" priority="429"/>
  </conditionalFormatting>
  <conditionalFormatting sqref="B26">
    <cfRule type="duplicateValues" dxfId="204" priority="428"/>
  </conditionalFormatting>
  <conditionalFormatting sqref="B37">
    <cfRule type="duplicateValues" dxfId="203" priority="427"/>
  </conditionalFormatting>
  <conditionalFormatting sqref="B42">
    <cfRule type="duplicateValues" dxfId="202" priority="426"/>
  </conditionalFormatting>
  <conditionalFormatting sqref="B46">
    <cfRule type="duplicateValues" dxfId="201" priority="425"/>
  </conditionalFormatting>
  <conditionalFormatting sqref="B66">
    <cfRule type="duplicateValues" dxfId="200" priority="424"/>
  </conditionalFormatting>
  <conditionalFormatting sqref="B69">
    <cfRule type="duplicateValues" dxfId="199" priority="423"/>
  </conditionalFormatting>
  <conditionalFormatting sqref="B76">
    <cfRule type="duplicateValues" dxfId="198" priority="422"/>
  </conditionalFormatting>
  <conditionalFormatting sqref="B78">
    <cfRule type="duplicateValues" dxfId="197" priority="421"/>
  </conditionalFormatting>
  <conditionalFormatting sqref="B79">
    <cfRule type="duplicateValues" dxfId="196" priority="420"/>
  </conditionalFormatting>
  <conditionalFormatting sqref="B118">
    <cfRule type="duplicateValues" dxfId="195" priority="419"/>
  </conditionalFormatting>
  <conditionalFormatting sqref="B158">
    <cfRule type="duplicateValues" dxfId="194" priority="418"/>
  </conditionalFormatting>
  <conditionalFormatting sqref="B159">
    <cfRule type="duplicateValues" dxfId="193" priority="417"/>
  </conditionalFormatting>
  <conditionalFormatting sqref="B5">
    <cfRule type="duplicateValues" dxfId="192" priority="416"/>
  </conditionalFormatting>
  <conditionalFormatting sqref="B185">
    <cfRule type="duplicateValues" dxfId="191" priority="32"/>
  </conditionalFormatting>
  <conditionalFormatting sqref="B186">
    <cfRule type="duplicateValues" dxfId="190" priority="31"/>
  </conditionalFormatting>
  <conditionalFormatting sqref="B187">
    <cfRule type="duplicateValues" dxfId="189" priority="30"/>
  </conditionalFormatting>
  <conditionalFormatting sqref="B188">
    <cfRule type="duplicateValues" dxfId="188" priority="29"/>
  </conditionalFormatting>
  <conditionalFormatting sqref="B189">
    <cfRule type="duplicateValues" dxfId="187" priority="28"/>
  </conditionalFormatting>
  <conditionalFormatting sqref="B190">
    <cfRule type="duplicateValues" dxfId="186" priority="27"/>
  </conditionalFormatting>
  <conditionalFormatting sqref="B191">
    <cfRule type="duplicateValues" dxfId="185" priority="26"/>
  </conditionalFormatting>
  <conditionalFormatting sqref="B192">
    <cfRule type="duplicateValues" dxfId="184" priority="25"/>
  </conditionalFormatting>
  <conditionalFormatting sqref="B193">
    <cfRule type="duplicateValues" dxfId="183" priority="24"/>
  </conditionalFormatting>
  <conditionalFormatting sqref="B194">
    <cfRule type="duplicateValues" dxfId="182" priority="23"/>
  </conditionalFormatting>
  <conditionalFormatting sqref="B195">
    <cfRule type="duplicateValues" dxfId="181" priority="22"/>
  </conditionalFormatting>
  <conditionalFormatting sqref="B196">
    <cfRule type="duplicateValues" dxfId="180" priority="21"/>
  </conditionalFormatting>
  <conditionalFormatting sqref="B197">
    <cfRule type="duplicateValues" dxfId="179" priority="20"/>
  </conditionalFormatting>
  <conditionalFormatting sqref="B198">
    <cfRule type="duplicateValues" dxfId="178" priority="19"/>
  </conditionalFormatting>
  <conditionalFormatting sqref="B202">
    <cfRule type="duplicateValues" dxfId="177" priority="18"/>
  </conditionalFormatting>
  <conditionalFormatting sqref="B203">
    <cfRule type="duplicateValues" dxfId="176" priority="17"/>
  </conditionalFormatting>
  <conditionalFormatting sqref="B204">
    <cfRule type="duplicateValues" dxfId="175" priority="16"/>
  </conditionalFormatting>
  <conditionalFormatting sqref="B205">
    <cfRule type="duplicateValues" dxfId="174" priority="15"/>
  </conditionalFormatting>
  <conditionalFormatting sqref="B206">
    <cfRule type="duplicateValues" dxfId="173" priority="14"/>
  </conditionalFormatting>
  <conditionalFormatting sqref="B207">
    <cfRule type="duplicateValues" dxfId="172" priority="13"/>
  </conditionalFormatting>
  <conditionalFormatting sqref="B209">
    <cfRule type="duplicateValues" dxfId="171" priority="12"/>
  </conditionalFormatting>
  <conditionalFormatting sqref="B210">
    <cfRule type="duplicateValues" dxfId="170" priority="11"/>
  </conditionalFormatting>
  <conditionalFormatting sqref="B211">
    <cfRule type="duplicateValues" dxfId="169" priority="10"/>
  </conditionalFormatting>
  <conditionalFormatting sqref="B212">
    <cfRule type="duplicateValues" dxfId="168" priority="9"/>
  </conditionalFormatting>
  <conditionalFormatting sqref="B213">
    <cfRule type="duplicateValues" dxfId="167" priority="8"/>
  </conditionalFormatting>
  <conditionalFormatting sqref="B214">
    <cfRule type="duplicateValues" dxfId="166" priority="7"/>
  </conditionalFormatting>
  <conditionalFormatting sqref="B215">
    <cfRule type="duplicateValues" dxfId="165" priority="6"/>
  </conditionalFormatting>
  <conditionalFormatting sqref="B216">
    <cfRule type="duplicateValues" dxfId="164" priority="5"/>
  </conditionalFormatting>
  <conditionalFormatting sqref="B217">
    <cfRule type="duplicateValues" dxfId="163" priority="4"/>
  </conditionalFormatting>
  <conditionalFormatting sqref="B218">
    <cfRule type="duplicateValues" dxfId="162" priority="3"/>
  </conditionalFormatting>
  <conditionalFormatting sqref="B219">
    <cfRule type="duplicateValues" dxfId="161" priority="2"/>
  </conditionalFormatting>
  <conditionalFormatting sqref="B220">
    <cfRule type="duplicateValues" dxfId="16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Q186"/>
  <sheetViews>
    <sheetView workbookViewId="0">
      <selection activeCell="G13" sqref="G13"/>
    </sheetView>
  </sheetViews>
  <sheetFormatPr defaultRowHeight="16.5" x14ac:dyDescent="0.3"/>
  <sheetData>
    <row r="2" spans="1:43" s="68" customFormat="1" ht="27" customHeight="1" x14ac:dyDescent="0.3">
      <c r="A2" s="117" t="s">
        <v>2665</v>
      </c>
      <c r="B2" s="118" t="s">
        <v>2666</v>
      </c>
      <c r="C2" s="118" t="s">
        <v>2667</v>
      </c>
      <c r="D2" s="118" t="s">
        <v>2668</v>
      </c>
      <c r="E2" s="118" t="s">
        <v>2669</v>
      </c>
      <c r="F2" s="117" t="s">
        <v>2670</v>
      </c>
      <c r="G2" s="117" t="s">
        <v>2671</v>
      </c>
      <c r="H2" s="117"/>
      <c r="I2" s="117"/>
      <c r="J2" s="117" t="s">
        <v>2672</v>
      </c>
      <c r="K2" s="117"/>
      <c r="L2" s="117"/>
      <c r="M2" s="117"/>
      <c r="N2" s="117"/>
      <c r="O2" s="117" t="s">
        <v>2673</v>
      </c>
      <c r="P2" s="117"/>
      <c r="Q2" s="117"/>
      <c r="R2" s="117"/>
      <c r="S2" s="117"/>
      <c r="T2" s="117" t="s">
        <v>2674</v>
      </c>
      <c r="U2" s="113" t="s">
        <v>1</v>
      </c>
      <c r="V2" s="113" t="s">
        <v>2</v>
      </c>
      <c r="W2" s="111" t="s">
        <v>3</v>
      </c>
      <c r="X2" s="111" t="s">
        <v>2675</v>
      </c>
      <c r="Y2" s="113" t="s">
        <v>2676</v>
      </c>
      <c r="Z2" s="115" t="s">
        <v>2677</v>
      </c>
      <c r="AA2" s="115" t="s">
        <v>2678</v>
      </c>
      <c r="AB2" s="61" t="s">
        <v>2679</v>
      </c>
      <c r="AC2" s="62" t="s">
        <v>2680</v>
      </c>
      <c r="AD2" s="63" t="s">
        <v>2681</v>
      </c>
      <c r="AE2" s="64" t="s">
        <v>2682</v>
      </c>
      <c r="AF2" s="65" t="s">
        <v>2683</v>
      </c>
      <c r="AG2" s="65" t="s">
        <v>2684</v>
      </c>
      <c r="AH2" s="66" t="s">
        <v>2685</v>
      </c>
      <c r="AI2" s="66" t="s">
        <v>2686</v>
      </c>
      <c r="AJ2" s="66" t="s">
        <v>2687</v>
      </c>
      <c r="AK2" s="67" t="s">
        <v>2688</v>
      </c>
      <c r="AL2" s="67" t="s">
        <v>2689</v>
      </c>
      <c r="AM2" s="67" t="s">
        <v>2690</v>
      </c>
      <c r="AN2" s="67" t="s">
        <v>2691</v>
      </c>
      <c r="AO2" s="67" t="s">
        <v>2692</v>
      </c>
      <c r="AP2" s="67" t="s">
        <v>2693</v>
      </c>
      <c r="AQ2" s="67" t="s">
        <v>2694</v>
      </c>
    </row>
    <row r="3" spans="1:43" s="68" customFormat="1" ht="21" customHeight="1" x14ac:dyDescent="0.3">
      <c r="A3" s="117"/>
      <c r="B3" s="119"/>
      <c r="C3" s="119"/>
      <c r="D3" s="119"/>
      <c r="E3" s="119"/>
      <c r="F3" s="117"/>
      <c r="G3" s="69" t="s">
        <v>2695</v>
      </c>
      <c r="H3" s="69" t="s">
        <v>2696</v>
      </c>
      <c r="I3" s="69" t="s">
        <v>800</v>
      </c>
      <c r="J3" s="69">
        <v>1</v>
      </c>
      <c r="K3" s="69">
        <v>2</v>
      </c>
      <c r="L3" s="69">
        <v>3</v>
      </c>
      <c r="M3" s="69">
        <v>4</v>
      </c>
      <c r="N3" s="69">
        <v>5</v>
      </c>
      <c r="O3" s="69">
        <v>1</v>
      </c>
      <c r="P3" s="69">
        <v>2</v>
      </c>
      <c r="Q3" s="69">
        <v>3</v>
      </c>
      <c r="R3" s="69">
        <v>4</v>
      </c>
      <c r="S3" s="69">
        <v>5</v>
      </c>
      <c r="T3" s="117"/>
      <c r="U3" s="114"/>
      <c r="V3" s="114"/>
      <c r="W3" s="112"/>
      <c r="X3" s="112"/>
      <c r="Y3" s="114"/>
      <c r="Z3" s="116"/>
      <c r="AA3" s="116"/>
      <c r="AB3" s="70"/>
      <c r="AC3" s="71"/>
      <c r="AD3" s="72"/>
      <c r="AE3" s="73"/>
      <c r="AF3" s="74"/>
      <c r="AG3" s="74"/>
      <c r="AH3" s="75"/>
      <c r="AI3" s="75" t="s">
        <v>2697</v>
      </c>
      <c r="AJ3" s="75"/>
      <c r="AK3" s="76"/>
      <c r="AL3" s="76"/>
      <c r="AM3" s="76"/>
      <c r="AN3" s="76"/>
      <c r="AO3" s="77"/>
      <c r="AP3" s="76"/>
      <c r="AQ3" s="76"/>
    </row>
    <row r="4" spans="1:43" s="15" customFormat="1" ht="19.899999999999999" customHeight="1" x14ac:dyDescent="0.3">
      <c r="A4" s="11">
        <v>3</v>
      </c>
      <c r="B4" s="11" t="s">
        <v>465</v>
      </c>
      <c r="C4" s="11" t="s">
        <v>466</v>
      </c>
      <c r="D4" s="11" t="s">
        <v>468</v>
      </c>
      <c r="E4" s="11" t="s">
        <v>470</v>
      </c>
      <c r="F4" s="11">
        <v>0</v>
      </c>
      <c r="G4" s="11" t="s">
        <v>471</v>
      </c>
      <c r="H4" s="9" t="s">
        <v>472</v>
      </c>
      <c r="I4" s="12" t="s">
        <v>473</v>
      </c>
      <c r="J4" s="11">
        <v>1</v>
      </c>
      <c r="K4" s="11"/>
      <c r="L4" s="11"/>
      <c r="M4" s="11">
        <v>1</v>
      </c>
      <c r="N4" s="11"/>
      <c r="O4" s="11"/>
      <c r="P4" s="11"/>
      <c r="Q4" s="11"/>
      <c r="R4" s="11">
        <v>1</v>
      </c>
      <c r="S4" s="11"/>
      <c r="T4" s="11">
        <v>1</v>
      </c>
      <c r="U4" s="13" t="s">
        <v>5</v>
      </c>
      <c r="V4" s="13" t="s">
        <v>6</v>
      </c>
      <c r="W4" s="13" t="s">
        <v>7</v>
      </c>
      <c r="X4" s="13" t="s">
        <v>475</v>
      </c>
      <c r="Y4" s="13" t="s">
        <v>476</v>
      </c>
      <c r="Z4" s="13" t="s">
        <v>478</v>
      </c>
      <c r="AA4" s="13" t="s">
        <v>479</v>
      </c>
      <c r="AB4" s="13" t="s">
        <v>480</v>
      </c>
      <c r="AC4" s="8" t="s">
        <v>481</v>
      </c>
      <c r="AD4" s="13" t="s">
        <v>482</v>
      </c>
      <c r="AE4" s="13"/>
      <c r="AF4" s="13"/>
      <c r="AG4" s="13"/>
      <c r="AH4" s="13"/>
      <c r="AI4" s="13"/>
      <c r="AJ4" s="13" t="s">
        <v>484</v>
      </c>
      <c r="AK4" s="11" t="s">
        <v>485</v>
      </c>
      <c r="AL4" s="13" t="s">
        <v>486</v>
      </c>
      <c r="AM4" s="13" t="s">
        <v>487</v>
      </c>
      <c r="AN4" s="14" t="s">
        <v>488</v>
      </c>
      <c r="AO4" s="13" t="s">
        <v>489</v>
      </c>
      <c r="AP4" s="13" t="s">
        <v>490</v>
      </c>
      <c r="AQ4" s="13" t="s">
        <v>491</v>
      </c>
    </row>
    <row r="5" spans="1:43" s="15" customFormat="1" ht="19.899999999999999" customHeight="1" x14ac:dyDescent="0.3">
      <c r="A5" s="11">
        <v>5</v>
      </c>
      <c r="B5" s="11" t="s">
        <v>465</v>
      </c>
      <c r="C5" s="11" t="s">
        <v>493</v>
      </c>
      <c r="D5" s="11" t="s">
        <v>493</v>
      </c>
      <c r="E5" s="11" t="s">
        <v>495</v>
      </c>
      <c r="F5" s="11">
        <v>0</v>
      </c>
      <c r="G5" s="11" t="s">
        <v>496</v>
      </c>
      <c r="H5" s="11" t="s">
        <v>497</v>
      </c>
      <c r="I5" s="11" t="s">
        <v>498</v>
      </c>
      <c r="J5" s="11">
        <v>1</v>
      </c>
      <c r="K5" s="11"/>
      <c r="L5" s="11"/>
      <c r="M5" s="11">
        <v>1</v>
      </c>
      <c r="N5" s="11"/>
      <c r="O5" s="11"/>
      <c r="P5" s="11"/>
      <c r="Q5" s="11"/>
      <c r="R5" s="11"/>
      <c r="S5" s="11" t="s">
        <v>500</v>
      </c>
      <c r="T5" s="11">
        <v>2</v>
      </c>
      <c r="U5" s="13" t="s">
        <v>4</v>
      </c>
      <c r="V5" s="13" t="s">
        <v>9</v>
      </c>
      <c r="W5" s="13" t="s">
        <v>501</v>
      </c>
      <c r="X5" s="13" t="s">
        <v>502</v>
      </c>
      <c r="Y5" s="13" t="s">
        <v>503</v>
      </c>
      <c r="Z5" s="13" t="s">
        <v>504</v>
      </c>
      <c r="AA5" s="9" t="s">
        <v>505</v>
      </c>
      <c r="AB5" s="11" t="s">
        <v>417</v>
      </c>
      <c r="AC5" s="8" t="s">
        <v>506</v>
      </c>
      <c r="AD5" s="13"/>
      <c r="AE5" s="13"/>
      <c r="AF5" s="13"/>
      <c r="AG5" s="13"/>
      <c r="AH5" s="13"/>
      <c r="AI5" s="13"/>
      <c r="AJ5" s="13"/>
      <c r="AK5" s="13" t="s">
        <v>507</v>
      </c>
      <c r="AL5" s="13" t="s">
        <v>508</v>
      </c>
      <c r="AM5" s="13" t="s">
        <v>509</v>
      </c>
      <c r="AN5" s="13" t="s">
        <v>510</v>
      </c>
      <c r="AO5" s="13" t="s">
        <v>511</v>
      </c>
      <c r="AP5" s="13" t="s">
        <v>512</v>
      </c>
      <c r="AQ5" s="13" t="s">
        <v>513</v>
      </c>
    </row>
    <row r="6" spans="1:43" s="15" customFormat="1" ht="19.899999999999999" customHeight="1" x14ac:dyDescent="0.3">
      <c r="A6" s="11">
        <v>6</v>
      </c>
      <c r="B6" s="11" t="s">
        <v>464</v>
      </c>
      <c r="C6" s="11" t="s">
        <v>514</v>
      </c>
      <c r="D6" s="11" t="s">
        <v>514</v>
      </c>
      <c r="E6" s="11" t="s">
        <v>494</v>
      </c>
      <c r="F6" s="11">
        <v>0</v>
      </c>
      <c r="G6" s="11" t="s">
        <v>515</v>
      </c>
      <c r="H6" s="9" t="s">
        <v>516</v>
      </c>
      <c r="I6" s="11" t="s">
        <v>517</v>
      </c>
      <c r="J6" s="11">
        <v>1</v>
      </c>
      <c r="K6" s="11"/>
      <c r="L6" s="11">
        <v>1</v>
      </c>
      <c r="M6" s="11"/>
      <c r="N6" s="11"/>
      <c r="O6" s="11"/>
      <c r="P6" s="11"/>
      <c r="Q6" s="11"/>
      <c r="R6" s="11">
        <v>1</v>
      </c>
      <c r="S6" s="11"/>
      <c r="T6" s="11"/>
      <c r="U6" s="13" t="s">
        <v>38</v>
      </c>
      <c r="V6" s="13" t="s">
        <v>74</v>
      </c>
      <c r="W6" s="13" t="s">
        <v>452</v>
      </c>
      <c r="X6" s="13" t="s">
        <v>518</v>
      </c>
      <c r="Y6" s="13" t="s">
        <v>519</v>
      </c>
      <c r="Z6" s="13" t="s">
        <v>520</v>
      </c>
      <c r="AA6" s="13" t="s">
        <v>521</v>
      </c>
      <c r="AB6" s="13" t="s">
        <v>418</v>
      </c>
      <c r="AC6" s="8" t="s">
        <v>522</v>
      </c>
      <c r="AD6" s="13"/>
      <c r="AE6" s="13"/>
      <c r="AF6" s="13"/>
      <c r="AG6" s="13"/>
      <c r="AH6" s="13"/>
      <c r="AI6" s="13"/>
      <c r="AJ6" s="13"/>
      <c r="AK6" s="13" t="s">
        <v>523</v>
      </c>
      <c r="AL6" s="13" t="s">
        <v>524</v>
      </c>
      <c r="AM6" s="13" t="s">
        <v>525</v>
      </c>
      <c r="AN6" s="13" t="s">
        <v>526</v>
      </c>
      <c r="AO6" s="13" t="s">
        <v>527</v>
      </c>
      <c r="AP6" s="13" t="s">
        <v>528</v>
      </c>
      <c r="AQ6" s="13" t="s">
        <v>513</v>
      </c>
    </row>
    <row r="7" spans="1:43" s="15" customFormat="1" ht="19.899999999999999" customHeight="1" x14ac:dyDescent="0.3">
      <c r="A7" s="11">
        <v>7</v>
      </c>
      <c r="B7" s="11" t="s">
        <v>464</v>
      </c>
      <c r="C7" s="11" t="s">
        <v>529</v>
      </c>
      <c r="D7" s="11" t="s">
        <v>529</v>
      </c>
      <c r="E7" s="11" t="s">
        <v>494</v>
      </c>
      <c r="F7" s="11">
        <v>0</v>
      </c>
      <c r="G7" s="11" t="s">
        <v>530</v>
      </c>
      <c r="H7" s="11" t="s">
        <v>531</v>
      </c>
      <c r="I7" s="11" t="s">
        <v>532</v>
      </c>
      <c r="J7" s="11">
        <v>1</v>
      </c>
      <c r="K7" s="11"/>
      <c r="L7" s="11"/>
      <c r="M7" s="11"/>
      <c r="N7" s="11"/>
      <c r="O7" s="11"/>
      <c r="P7" s="11"/>
      <c r="Q7" s="11">
        <v>1</v>
      </c>
      <c r="R7" s="11"/>
      <c r="S7" s="11"/>
      <c r="T7" s="11"/>
      <c r="U7" s="13" t="s">
        <v>10</v>
      </c>
      <c r="V7" s="13" t="s">
        <v>75</v>
      </c>
      <c r="W7" s="13" t="s">
        <v>173</v>
      </c>
      <c r="X7" s="13" t="s">
        <v>533</v>
      </c>
      <c r="Y7" s="13" t="s">
        <v>534</v>
      </c>
      <c r="Z7" s="13" t="s">
        <v>205</v>
      </c>
      <c r="AA7" s="13" t="s">
        <v>535</v>
      </c>
      <c r="AB7" s="13" t="s">
        <v>418</v>
      </c>
      <c r="AC7" s="8" t="s">
        <v>455</v>
      </c>
      <c r="AD7" s="13" t="s">
        <v>536</v>
      </c>
      <c r="AE7" s="13"/>
      <c r="AF7" s="13"/>
      <c r="AG7" s="13"/>
      <c r="AH7" s="13"/>
      <c r="AI7" s="13"/>
      <c r="AJ7" s="13"/>
      <c r="AK7" s="11" t="s">
        <v>537</v>
      </c>
      <c r="AL7" s="13" t="s">
        <v>538</v>
      </c>
      <c r="AM7" s="13" t="s">
        <v>539</v>
      </c>
      <c r="AN7" s="14" t="s">
        <v>540</v>
      </c>
      <c r="AO7" s="13" t="s">
        <v>541</v>
      </c>
      <c r="AP7" s="13" t="s">
        <v>542</v>
      </c>
      <c r="AQ7" s="13" t="s">
        <v>513</v>
      </c>
    </row>
    <row r="8" spans="1:43" s="15" customFormat="1" ht="19.899999999999999" customHeight="1" x14ac:dyDescent="0.3">
      <c r="A8" s="11">
        <v>8</v>
      </c>
      <c r="B8" s="11" t="s">
        <v>464</v>
      </c>
      <c r="C8" s="11" t="s">
        <v>544</v>
      </c>
      <c r="D8" s="11" t="s">
        <v>544</v>
      </c>
      <c r="E8" s="11" t="s">
        <v>545</v>
      </c>
      <c r="F8" s="11">
        <v>0</v>
      </c>
      <c r="G8" s="11" t="s">
        <v>546</v>
      </c>
      <c r="H8" s="11" t="s">
        <v>547</v>
      </c>
      <c r="I8" s="11" t="s">
        <v>548</v>
      </c>
      <c r="J8" s="11"/>
      <c r="K8" s="11"/>
      <c r="L8" s="11">
        <v>1</v>
      </c>
      <c r="M8" s="11">
        <v>1</v>
      </c>
      <c r="N8" s="11"/>
      <c r="O8" s="11"/>
      <c r="P8" s="11"/>
      <c r="Q8" s="11">
        <v>1</v>
      </c>
      <c r="R8" s="11"/>
      <c r="S8" s="11"/>
      <c r="T8" s="11">
        <v>1</v>
      </c>
      <c r="U8" s="13" t="s">
        <v>21</v>
      </c>
      <c r="V8" s="13" t="s">
        <v>76</v>
      </c>
      <c r="W8" s="13" t="s">
        <v>77</v>
      </c>
      <c r="X8" s="13" t="s">
        <v>549</v>
      </c>
      <c r="Y8" s="13" t="s">
        <v>550</v>
      </c>
      <c r="Z8" s="13" t="s">
        <v>552</v>
      </c>
      <c r="AA8" s="13" t="s">
        <v>553</v>
      </c>
      <c r="AB8" s="13" t="s">
        <v>554</v>
      </c>
      <c r="AC8" s="8" t="s">
        <v>555</v>
      </c>
      <c r="AD8" s="13"/>
      <c r="AE8" s="13"/>
      <c r="AF8" s="13"/>
      <c r="AG8" s="13"/>
      <c r="AH8" s="13"/>
      <c r="AI8" s="13"/>
      <c r="AJ8" s="13" t="s">
        <v>556</v>
      </c>
      <c r="AK8" s="13" t="s">
        <v>557</v>
      </c>
      <c r="AL8" s="13" t="s">
        <v>558</v>
      </c>
      <c r="AM8" s="13" t="s">
        <v>559</v>
      </c>
      <c r="AN8" s="14" t="s">
        <v>560</v>
      </c>
      <c r="AO8" s="13" t="s">
        <v>561</v>
      </c>
      <c r="AP8" s="13" t="s">
        <v>562</v>
      </c>
      <c r="AQ8" s="13" t="s">
        <v>513</v>
      </c>
    </row>
    <row r="9" spans="1:43" s="15" customFormat="1" ht="19.899999999999999" customHeight="1" x14ac:dyDescent="0.3">
      <c r="A9" s="11">
        <v>9</v>
      </c>
      <c r="B9" s="11" t="s">
        <v>563</v>
      </c>
      <c r="C9" s="11" t="s">
        <v>564</v>
      </c>
      <c r="D9" s="11" t="s">
        <v>564</v>
      </c>
      <c r="E9" s="11" t="s">
        <v>565</v>
      </c>
      <c r="F9" s="11">
        <v>0</v>
      </c>
      <c r="G9" s="11" t="s">
        <v>566</v>
      </c>
      <c r="H9" s="9" t="s">
        <v>567</v>
      </c>
      <c r="I9" s="11" t="s">
        <v>568</v>
      </c>
      <c r="J9" s="11">
        <v>1</v>
      </c>
      <c r="K9" s="11"/>
      <c r="L9" s="11"/>
      <c r="M9" s="11"/>
      <c r="N9" s="11"/>
      <c r="O9" s="11"/>
      <c r="P9" s="11"/>
      <c r="Q9" s="11">
        <v>1</v>
      </c>
      <c r="R9" s="11"/>
      <c r="S9" s="11"/>
      <c r="T9" s="11">
        <v>2</v>
      </c>
      <c r="U9" s="13" t="s">
        <v>5</v>
      </c>
      <c r="V9" s="13" t="s">
        <v>78</v>
      </c>
      <c r="W9" s="13" t="s">
        <v>569</v>
      </c>
      <c r="X9" s="13" t="s">
        <v>570</v>
      </c>
      <c r="Y9" s="13" t="s">
        <v>571</v>
      </c>
      <c r="Z9" s="13" t="s">
        <v>573</v>
      </c>
      <c r="AA9" s="13" t="s">
        <v>574</v>
      </c>
      <c r="AB9" s="13" t="s">
        <v>575</v>
      </c>
      <c r="AC9" s="8" t="s">
        <v>576</v>
      </c>
      <c r="AD9" s="13" t="s">
        <v>536</v>
      </c>
      <c r="AE9" s="13"/>
      <c r="AF9" s="13"/>
      <c r="AG9" s="13" t="s">
        <v>577</v>
      </c>
      <c r="AH9" s="13"/>
      <c r="AI9" s="13"/>
      <c r="AJ9" s="13"/>
      <c r="AK9" s="13" t="s">
        <v>578</v>
      </c>
      <c r="AL9" s="13" t="s">
        <v>579</v>
      </c>
      <c r="AM9" s="13" t="s">
        <v>580</v>
      </c>
      <c r="AN9" s="13" t="s">
        <v>581</v>
      </c>
      <c r="AO9" s="13" t="s">
        <v>582</v>
      </c>
      <c r="AP9" s="13" t="s">
        <v>583</v>
      </c>
      <c r="AQ9" s="13" t="s">
        <v>584</v>
      </c>
    </row>
    <row r="10" spans="1:43" s="15" customFormat="1" ht="19.899999999999999" customHeight="1" x14ac:dyDescent="0.3">
      <c r="A10" s="11">
        <v>10</v>
      </c>
      <c r="B10" s="11" t="s">
        <v>585</v>
      </c>
      <c r="C10" s="11" t="s">
        <v>544</v>
      </c>
      <c r="D10" s="11" t="s">
        <v>544</v>
      </c>
      <c r="E10" s="11" t="s">
        <v>545</v>
      </c>
      <c r="F10" s="11">
        <v>0</v>
      </c>
      <c r="G10" s="11" t="s">
        <v>586</v>
      </c>
      <c r="H10" s="11" t="s">
        <v>587</v>
      </c>
      <c r="I10" s="11" t="s">
        <v>588</v>
      </c>
      <c r="J10" s="11">
        <v>1</v>
      </c>
      <c r="K10" s="11"/>
      <c r="L10" s="11"/>
      <c r="M10" s="11"/>
      <c r="N10" s="11"/>
      <c r="O10" s="11"/>
      <c r="P10" s="11"/>
      <c r="Q10" s="11">
        <v>1</v>
      </c>
      <c r="R10" s="11"/>
      <c r="S10" s="11"/>
      <c r="T10" s="11">
        <v>1</v>
      </c>
      <c r="U10" s="13" t="s">
        <v>11</v>
      </c>
      <c r="V10" s="13" t="s">
        <v>12</v>
      </c>
      <c r="W10" s="13" t="s">
        <v>589</v>
      </c>
      <c r="X10" s="13" t="s">
        <v>590</v>
      </c>
      <c r="Y10" s="13" t="s">
        <v>591</v>
      </c>
      <c r="Z10" s="13" t="s">
        <v>592</v>
      </c>
      <c r="AA10" s="13" t="s">
        <v>593</v>
      </c>
      <c r="AB10" s="11" t="s">
        <v>594</v>
      </c>
      <c r="AC10" s="8" t="s">
        <v>555</v>
      </c>
      <c r="AD10" s="13"/>
      <c r="AE10" s="13"/>
      <c r="AF10" s="13"/>
      <c r="AG10" s="13"/>
      <c r="AH10" s="13" t="s">
        <v>595</v>
      </c>
      <c r="AI10" s="13" t="s">
        <v>597</v>
      </c>
      <c r="AJ10" s="13"/>
      <c r="AK10" s="13" t="s">
        <v>598</v>
      </c>
      <c r="AL10" s="13" t="s">
        <v>599</v>
      </c>
      <c r="AM10" s="13" t="s">
        <v>600</v>
      </c>
      <c r="AN10" s="16" t="s">
        <v>601</v>
      </c>
      <c r="AO10" s="13" t="s">
        <v>602</v>
      </c>
      <c r="AP10" s="13" t="s">
        <v>603</v>
      </c>
      <c r="AQ10" s="13" t="s">
        <v>584</v>
      </c>
    </row>
    <row r="11" spans="1:43" s="15" customFormat="1" ht="19.899999999999999" customHeight="1" x14ac:dyDescent="0.3">
      <c r="A11" s="11">
        <v>11</v>
      </c>
      <c r="B11" s="11" t="s">
        <v>585</v>
      </c>
      <c r="C11" s="11" t="s">
        <v>605</v>
      </c>
      <c r="D11" s="11" t="s">
        <v>607</v>
      </c>
      <c r="E11" s="11" t="s">
        <v>545</v>
      </c>
      <c r="F11" s="11">
        <v>0</v>
      </c>
      <c r="G11" s="11" t="s">
        <v>608</v>
      </c>
      <c r="H11" s="11" t="s">
        <v>609</v>
      </c>
      <c r="I11" s="11" t="s">
        <v>610</v>
      </c>
      <c r="J11" s="11">
        <v>1</v>
      </c>
      <c r="K11" s="11"/>
      <c r="L11" s="11">
        <v>1</v>
      </c>
      <c r="M11" s="11"/>
      <c r="N11" s="11"/>
      <c r="O11" s="11"/>
      <c r="P11" s="11">
        <v>1</v>
      </c>
      <c r="Q11" s="11"/>
      <c r="R11" s="11"/>
      <c r="S11" s="11"/>
      <c r="T11" s="11"/>
      <c r="U11" s="13" t="s">
        <v>4</v>
      </c>
      <c r="V11" s="13" t="s">
        <v>79</v>
      </c>
      <c r="W11" s="13" t="s">
        <v>80</v>
      </c>
      <c r="X11" s="13" t="s">
        <v>612</v>
      </c>
      <c r="Y11" s="13" t="s">
        <v>613</v>
      </c>
      <c r="Z11" s="13" t="s">
        <v>615</v>
      </c>
      <c r="AA11" s="11" t="s">
        <v>616</v>
      </c>
      <c r="AB11" s="13" t="s">
        <v>554</v>
      </c>
      <c r="AC11" s="8" t="s">
        <v>555</v>
      </c>
      <c r="AD11" s="13"/>
      <c r="AE11" s="13"/>
      <c r="AF11" s="13"/>
      <c r="AG11" s="13"/>
      <c r="AH11" s="13"/>
      <c r="AI11" s="13"/>
      <c r="AJ11" s="13"/>
      <c r="AK11" s="13" t="s">
        <v>617</v>
      </c>
      <c r="AL11" s="13" t="s">
        <v>618</v>
      </c>
      <c r="AM11" s="13" t="s">
        <v>619</v>
      </c>
      <c r="AN11" s="14" t="s">
        <v>620</v>
      </c>
      <c r="AO11" s="13" t="s">
        <v>621</v>
      </c>
      <c r="AP11" s="13" t="s">
        <v>622</v>
      </c>
      <c r="AQ11" s="13" t="s">
        <v>584</v>
      </c>
    </row>
    <row r="12" spans="1:43" s="15" customFormat="1" ht="19.899999999999999" customHeight="1" x14ac:dyDescent="0.3">
      <c r="A12" s="11">
        <v>12</v>
      </c>
      <c r="B12" s="11" t="s">
        <v>585</v>
      </c>
      <c r="C12" s="11" t="s">
        <v>544</v>
      </c>
      <c r="D12" s="11" t="s">
        <v>544</v>
      </c>
      <c r="E12" s="11" t="s">
        <v>545</v>
      </c>
      <c r="F12" s="11">
        <v>0</v>
      </c>
      <c r="G12" s="11" t="s">
        <v>623</v>
      </c>
      <c r="H12" s="9" t="s">
        <v>624</v>
      </c>
      <c r="I12" s="11" t="s">
        <v>625</v>
      </c>
      <c r="J12" s="11">
        <v>1</v>
      </c>
      <c r="K12" s="11"/>
      <c r="L12" s="11"/>
      <c r="M12" s="11">
        <v>1</v>
      </c>
      <c r="N12" s="11" t="s">
        <v>626</v>
      </c>
      <c r="O12" s="11"/>
      <c r="P12" s="11"/>
      <c r="Q12" s="11">
        <v>1</v>
      </c>
      <c r="R12" s="11">
        <v>1</v>
      </c>
      <c r="S12" s="11"/>
      <c r="T12" s="11"/>
      <c r="U12" s="13" t="s">
        <v>4</v>
      </c>
      <c r="V12" s="13" t="s">
        <v>81</v>
      </c>
      <c r="W12" s="13" t="s">
        <v>82</v>
      </c>
      <c r="X12" s="13" t="s">
        <v>590</v>
      </c>
      <c r="Y12" s="13" t="s">
        <v>627</v>
      </c>
      <c r="Z12" s="13" t="s">
        <v>628</v>
      </c>
      <c r="AA12" s="9" t="s">
        <v>629</v>
      </c>
      <c r="AB12" s="11" t="s">
        <v>594</v>
      </c>
      <c r="AC12" s="8" t="s">
        <v>555</v>
      </c>
      <c r="AD12" s="13" t="s">
        <v>482</v>
      </c>
      <c r="AE12" s="13"/>
      <c r="AF12" s="13"/>
      <c r="AG12" s="13"/>
      <c r="AH12" s="13"/>
      <c r="AI12" s="13"/>
      <c r="AJ12" s="13"/>
      <c r="AK12" s="13" t="s">
        <v>630</v>
      </c>
      <c r="AL12" s="13" t="s">
        <v>631</v>
      </c>
      <c r="AM12" s="13" t="s">
        <v>632</v>
      </c>
      <c r="AN12" s="13" t="s">
        <v>633</v>
      </c>
      <c r="AO12" s="13" t="s">
        <v>634</v>
      </c>
      <c r="AP12" s="13" t="s">
        <v>635</v>
      </c>
      <c r="AQ12" s="13" t="s">
        <v>636</v>
      </c>
    </row>
    <row r="13" spans="1:43" s="15" customFormat="1" ht="19.899999999999999" customHeight="1" x14ac:dyDescent="0.3">
      <c r="A13" s="11">
        <v>13</v>
      </c>
      <c r="B13" s="11" t="s">
        <v>585</v>
      </c>
      <c r="C13" s="11" t="s">
        <v>638</v>
      </c>
      <c r="D13" s="11" t="s">
        <v>638</v>
      </c>
      <c r="E13" s="11" t="s">
        <v>545</v>
      </c>
      <c r="F13" s="11">
        <v>0</v>
      </c>
      <c r="G13" s="11" t="s">
        <v>639</v>
      </c>
      <c r="H13" s="11" t="s">
        <v>640</v>
      </c>
      <c r="I13" s="11" t="s">
        <v>641</v>
      </c>
      <c r="J13" s="11">
        <v>1</v>
      </c>
      <c r="K13" s="11"/>
      <c r="L13" s="11"/>
      <c r="M13" s="11">
        <v>1</v>
      </c>
      <c r="N13" s="11"/>
      <c r="O13" s="11"/>
      <c r="P13" s="11"/>
      <c r="Q13" s="11"/>
      <c r="R13" s="11">
        <v>1</v>
      </c>
      <c r="S13" s="11"/>
      <c r="T13" s="11">
        <v>1</v>
      </c>
      <c r="U13" s="13" t="s">
        <v>4</v>
      </c>
      <c r="V13" s="13" t="s">
        <v>13</v>
      </c>
      <c r="W13" s="13" t="s">
        <v>642</v>
      </c>
      <c r="X13" s="13" t="s">
        <v>643</v>
      </c>
      <c r="Y13" s="13" t="s">
        <v>644</v>
      </c>
      <c r="Z13" s="13" t="s">
        <v>646</v>
      </c>
      <c r="AA13" s="9" t="s">
        <v>505</v>
      </c>
      <c r="AB13" s="13" t="s">
        <v>647</v>
      </c>
      <c r="AC13" s="8" t="s">
        <v>576</v>
      </c>
      <c r="AD13" s="13" t="s">
        <v>536</v>
      </c>
      <c r="AE13" s="13"/>
      <c r="AF13" s="13"/>
      <c r="AG13" s="13"/>
      <c r="AH13" s="13"/>
      <c r="AI13" s="13"/>
      <c r="AJ13" s="13"/>
      <c r="AK13" s="13" t="s">
        <v>648</v>
      </c>
      <c r="AL13" s="13" t="s">
        <v>649</v>
      </c>
      <c r="AM13" s="13" t="s">
        <v>650</v>
      </c>
      <c r="AN13" s="14" t="s">
        <v>651</v>
      </c>
      <c r="AO13" s="13" t="s">
        <v>652</v>
      </c>
      <c r="AP13" s="13" t="s">
        <v>653</v>
      </c>
      <c r="AQ13" s="13" t="s">
        <v>636</v>
      </c>
    </row>
    <row r="14" spans="1:43" s="15" customFormat="1" ht="19.899999999999999" customHeight="1" x14ac:dyDescent="0.3">
      <c r="A14" s="11">
        <v>14</v>
      </c>
      <c r="B14" s="11" t="s">
        <v>585</v>
      </c>
      <c r="C14" s="11" t="s">
        <v>655</v>
      </c>
      <c r="D14" s="11" t="s">
        <v>655</v>
      </c>
      <c r="E14" s="11" t="s">
        <v>545</v>
      </c>
      <c r="F14" s="11">
        <v>0</v>
      </c>
      <c r="G14" s="11" t="s">
        <v>656</v>
      </c>
      <c r="H14" s="11" t="s">
        <v>657</v>
      </c>
      <c r="I14" s="11" t="s">
        <v>658</v>
      </c>
      <c r="J14" s="11"/>
      <c r="K14" s="11"/>
      <c r="L14" s="11">
        <v>1</v>
      </c>
      <c r="M14" s="11"/>
      <c r="N14" s="11"/>
      <c r="O14" s="11"/>
      <c r="P14" s="11"/>
      <c r="Q14" s="11"/>
      <c r="R14" s="11">
        <v>1</v>
      </c>
      <c r="S14" s="11"/>
      <c r="T14" s="11">
        <v>1</v>
      </c>
      <c r="U14" s="13" t="s">
        <v>14</v>
      </c>
      <c r="V14" s="13" t="s">
        <v>83</v>
      </c>
      <c r="W14" s="13" t="s">
        <v>84</v>
      </c>
      <c r="X14" s="13" t="s">
        <v>590</v>
      </c>
      <c r="Y14" s="13" t="s">
        <v>659</v>
      </c>
      <c r="Z14" s="13" t="s">
        <v>660</v>
      </c>
      <c r="AA14" s="13" t="s">
        <v>661</v>
      </c>
      <c r="AB14" s="11" t="s">
        <v>594</v>
      </c>
      <c r="AC14" s="8" t="s">
        <v>555</v>
      </c>
      <c r="AD14" s="13"/>
      <c r="AE14" s="13"/>
      <c r="AF14" s="13"/>
      <c r="AG14" s="13"/>
      <c r="AH14" s="13" t="s">
        <v>595</v>
      </c>
      <c r="AI14" s="13" t="s">
        <v>597</v>
      </c>
      <c r="AJ14" s="13"/>
      <c r="AK14" s="13" t="s">
        <v>662</v>
      </c>
      <c r="AL14" s="13" t="s">
        <v>663</v>
      </c>
      <c r="AM14" s="13" t="s">
        <v>664</v>
      </c>
      <c r="AN14" s="11" t="s">
        <v>665</v>
      </c>
      <c r="AO14" s="17" t="s">
        <v>666</v>
      </c>
      <c r="AP14" s="14" t="s">
        <v>667</v>
      </c>
      <c r="AQ14" s="13" t="s">
        <v>636</v>
      </c>
    </row>
    <row r="15" spans="1:43" s="15" customFormat="1" ht="19.899999999999999" customHeight="1" x14ac:dyDescent="0.3">
      <c r="A15" s="11">
        <v>15</v>
      </c>
      <c r="B15" s="11" t="s">
        <v>585</v>
      </c>
      <c r="C15" s="11" t="s">
        <v>544</v>
      </c>
      <c r="D15" s="11" t="s">
        <v>544</v>
      </c>
      <c r="E15" s="11" t="s">
        <v>545</v>
      </c>
      <c r="F15" s="11">
        <v>0</v>
      </c>
      <c r="G15" s="11" t="s">
        <v>668</v>
      </c>
      <c r="H15" s="11" t="s">
        <v>669</v>
      </c>
      <c r="I15" s="11" t="s">
        <v>670</v>
      </c>
      <c r="J15" s="11"/>
      <c r="K15" s="11"/>
      <c r="L15" s="11">
        <v>1</v>
      </c>
      <c r="M15" s="11">
        <v>1</v>
      </c>
      <c r="N15" s="11"/>
      <c r="O15" s="11"/>
      <c r="P15" s="11"/>
      <c r="Q15" s="11">
        <v>1</v>
      </c>
      <c r="R15" s="11"/>
      <c r="S15" s="11"/>
      <c r="T15" s="11">
        <v>1</v>
      </c>
      <c r="U15" s="13" t="s">
        <v>14</v>
      </c>
      <c r="V15" s="13" t="s">
        <v>15</v>
      </c>
      <c r="W15" s="13" t="s">
        <v>16</v>
      </c>
      <c r="X15" s="13" t="s">
        <v>671</v>
      </c>
      <c r="Y15" s="13" t="s">
        <v>672</v>
      </c>
      <c r="Z15" s="13" t="s">
        <v>673</v>
      </c>
      <c r="AA15" s="13" t="s">
        <v>674</v>
      </c>
      <c r="AB15" s="11" t="s">
        <v>594</v>
      </c>
      <c r="AC15" s="8" t="s">
        <v>675</v>
      </c>
      <c r="AD15" s="13"/>
      <c r="AE15" s="13"/>
      <c r="AF15" s="13"/>
      <c r="AG15" s="13" t="s">
        <v>676</v>
      </c>
      <c r="AH15" s="18" t="s">
        <v>677</v>
      </c>
      <c r="AI15" s="18"/>
      <c r="AJ15" s="13"/>
      <c r="AK15" s="13" t="s">
        <v>678</v>
      </c>
      <c r="AL15" s="13" t="s">
        <v>679</v>
      </c>
      <c r="AM15" s="13" t="s">
        <v>680</v>
      </c>
      <c r="AN15" s="14" t="s">
        <v>681</v>
      </c>
      <c r="AO15" s="13" t="s">
        <v>682</v>
      </c>
      <c r="AP15" s="13" t="s">
        <v>683</v>
      </c>
      <c r="AQ15" s="13" t="s">
        <v>636</v>
      </c>
    </row>
    <row r="16" spans="1:43" s="15" customFormat="1" ht="19.899999999999999" customHeight="1" x14ac:dyDescent="0.3">
      <c r="A16" s="11">
        <v>16</v>
      </c>
      <c r="B16" s="11" t="s">
        <v>585</v>
      </c>
      <c r="C16" s="11" t="s">
        <v>685</v>
      </c>
      <c r="D16" s="11" t="s">
        <v>686</v>
      </c>
      <c r="E16" s="11" t="s">
        <v>545</v>
      </c>
      <c r="F16" s="11">
        <v>0</v>
      </c>
      <c r="G16" s="11" t="s">
        <v>687</v>
      </c>
      <c r="H16" s="11" t="s">
        <v>688</v>
      </c>
      <c r="I16" s="11" t="s">
        <v>689</v>
      </c>
      <c r="J16" s="11"/>
      <c r="K16" s="11"/>
      <c r="L16" s="11"/>
      <c r="M16" s="11">
        <v>1</v>
      </c>
      <c r="N16" s="11"/>
      <c r="O16" s="11"/>
      <c r="P16" s="11"/>
      <c r="Q16" s="11">
        <v>1</v>
      </c>
      <c r="R16" s="11"/>
      <c r="S16" s="11"/>
      <c r="T16" s="11">
        <v>1</v>
      </c>
      <c r="U16" s="13" t="s">
        <v>17</v>
      </c>
      <c r="V16" s="13" t="s">
        <v>18</v>
      </c>
      <c r="W16" s="13" t="s">
        <v>19</v>
      </c>
      <c r="X16" s="13" t="s">
        <v>590</v>
      </c>
      <c r="Y16" s="13" t="s">
        <v>690</v>
      </c>
      <c r="Z16" s="13" t="s">
        <v>691</v>
      </c>
      <c r="AA16" s="13" t="s">
        <v>692</v>
      </c>
      <c r="AB16" s="11" t="s">
        <v>594</v>
      </c>
      <c r="AC16" s="8" t="s">
        <v>675</v>
      </c>
      <c r="AD16" s="13"/>
      <c r="AE16" s="13"/>
      <c r="AF16" s="13"/>
      <c r="AG16" s="13"/>
      <c r="AH16" s="18" t="s">
        <v>693</v>
      </c>
      <c r="AI16" s="18"/>
      <c r="AJ16" s="13"/>
      <c r="AK16" s="13" t="s">
        <v>694</v>
      </c>
      <c r="AL16" s="13" t="s">
        <v>695</v>
      </c>
      <c r="AM16" s="13" t="s">
        <v>696</v>
      </c>
      <c r="AN16" s="13" t="s">
        <v>697</v>
      </c>
      <c r="AO16" s="13" t="s">
        <v>698</v>
      </c>
      <c r="AP16" s="14" t="s">
        <v>699</v>
      </c>
      <c r="AQ16" s="13" t="s">
        <v>636</v>
      </c>
    </row>
    <row r="17" spans="1:43" s="15" customFormat="1" ht="19.899999999999999" customHeight="1" x14ac:dyDescent="0.3">
      <c r="A17" s="11">
        <v>18</v>
      </c>
      <c r="B17" s="11" t="s">
        <v>465</v>
      </c>
      <c r="C17" s="11" t="s">
        <v>700</v>
      </c>
      <c r="D17" s="11" t="s">
        <v>700</v>
      </c>
      <c r="E17" s="11" t="s">
        <v>495</v>
      </c>
      <c r="F17" s="11">
        <v>0</v>
      </c>
      <c r="G17" s="11" t="s">
        <v>701</v>
      </c>
      <c r="H17" s="11" t="s">
        <v>702</v>
      </c>
      <c r="I17" s="11" t="s">
        <v>703</v>
      </c>
      <c r="J17" s="11">
        <v>1</v>
      </c>
      <c r="K17" s="11"/>
      <c r="L17" s="11">
        <v>1</v>
      </c>
      <c r="M17" s="11">
        <v>1</v>
      </c>
      <c r="N17" s="11"/>
      <c r="O17" s="11"/>
      <c r="P17" s="11"/>
      <c r="Q17" s="11">
        <v>1</v>
      </c>
      <c r="R17" s="11"/>
      <c r="S17" s="11"/>
      <c r="T17" s="11"/>
      <c r="U17" s="13" t="s">
        <v>21</v>
      </c>
      <c r="V17" s="13" t="s">
        <v>85</v>
      </c>
      <c r="W17" s="13" t="s">
        <v>86</v>
      </c>
      <c r="X17" s="13" t="s">
        <v>704</v>
      </c>
      <c r="Y17" s="13" t="s">
        <v>705</v>
      </c>
      <c r="Z17" s="13" t="s">
        <v>707</v>
      </c>
      <c r="AA17" s="13" t="s">
        <v>708</v>
      </c>
      <c r="AB17" s="13" t="s">
        <v>709</v>
      </c>
      <c r="AC17" s="8" t="s">
        <v>710</v>
      </c>
      <c r="AD17" s="13"/>
      <c r="AE17" s="13"/>
      <c r="AF17" s="13"/>
      <c r="AG17" s="13"/>
      <c r="AH17" s="13"/>
      <c r="AI17" s="13"/>
      <c r="AJ17" s="13" t="s">
        <v>711</v>
      </c>
      <c r="AK17" s="13" t="s">
        <v>712</v>
      </c>
      <c r="AL17" s="13" t="s">
        <v>713</v>
      </c>
      <c r="AM17" s="13" t="s">
        <v>714</v>
      </c>
      <c r="AN17" s="13" t="s">
        <v>715</v>
      </c>
      <c r="AO17" s="13" t="s">
        <v>716</v>
      </c>
      <c r="AP17" s="13" t="s">
        <v>717</v>
      </c>
      <c r="AQ17" s="13" t="s">
        <v>636</v>
      </c>
    </row>
    <row r="18" spans="1:43" s="15" customFormat="1" ht="19.899999999999999" customHeight="1" x14ac:dyDescent="0.3">
      <c r="A18" s="11">
        <v>19</v>
      </c>
      <c r="B18" s="11" t="s">
        <v>465</v>
      </c>
      <c r="C18" s="11" t="s">
        <v>700</v>
      </c>
      <c r="D18" s="11" t="s">
        <v>700</v>
      </c>
      <c r="E18" s="11" t="s">
        <v>495</v>
      </c>
      <c r="F18" s="11">
        <v>0</v>
      </c>
      <c r="G18" s="11" t="s">
        <v>718</v>
      </c>
      <c r="H18" s="11" t="s">
        <v>719</v>
      </c>
      <c r="I18" s="11" t="s">
        <v>720</v>
      </c>
      <c r="J18" s="11">
        <v>1</v>
      </c>
      <c r="K18" s="11"/>
      <c r="L18" s="11"/>
      <c r="M18" s="11"/>
      <c r="N18" s="11"/>
      <c r="O18" s="11"/>
      <c r="P18" s="11"/>
      <c r="Q18" s="11"/>
      <c r="R18" s="11"/>
      <c r="S18" s="11" t="s">
        <v>722</v>
      </c>
      <c r="T18" s="11">
        <v>2</v>
      </c>
      <c r="U18" s="13" t="s">
        <v>5</v>
      </c>
      <c r="V18" s="13" t="s">
        <v>23</v>
      </c>
      <c r="W18" s="13" t="s">
        <v>24</v>
      </c>
      <c r="X18" s="13" t="s">
        <v>704</v>
      </c>
      <c r="Y18" s="13" t="s">
        <v>723</v>
      </c>
      <c r="Z18" s="13" t="s">
        <v>724</v>
      </c>
      <c r="AA18" s="19" t="s">
        <v>725</v>
      </c>
      <c r="AB18" s="13" t="s">
        <v>726</v>
      </c>
      <c r="AC18" s="8" t="s">
        <v>710</v>
      </c>
      <c r="AD18" s="13" t="s">
        <v>727</v>
      </c>
      <c r="AE18" s="13"/>
      <c r="AF18" s="13"/>
      <c r="AG18" s="13"/>
      <c r="AH18" s="13"/>
      <c r="AI18" s="13"/>
      <c r="AJ18" s="13" t="s">
        <v>711</v>
      </c>
      <c r="AK18" s="13" t="s">
        <v>728</v>
      </c>
      <c r="AL18" s="13" t="s">
        <v>729</v>
      </c>
      <c r="AM18" s="13" t="s">
        <v>730</v>
      </c>
      <c r="AN18" s="13" t="s">
        <v>731</v>
      </c>
      <c r="AO18" s="13" t="s">
        <v>732</v>
      </c>
      <c r="AP18" s="13" t="s">
        <v>733</v>
      </c>
      <c r="AQ18" s="13" t="s">
        <v>734</v>
      </c>
    </row>
    <row r="19" spans="1:43" s="15" customFormat="1" ht="19.899999999999999" customHeight="1" x14ac:dyDescent="0.3">
      <c r="A19" s="11">
        <v>21</v>
      </c>
      <c r="B19" s="11" t="s">
        <v>735</v>
      </c>
      <c r="C19" s="11" t="s">
        <v>736</v>
      </c>
      <c r="D19" s="11" t="s">
        <v>736</v>
      </c>
      <c r="E19" s="11" t="s">
        <v>737</v>
      </c>
      <c r="F19" s="11">
        <v>0</v>
      </c>
      <c r="G19" s="11" t="s">
        <v>738</v>
      </c>
      <c r="H19" s="11" t="s">
        <v>739</v>
      </c>
      <c r="I19" s="20" t="s">
        <v>740</v>
      </c>
      <c r="J19" s="11"/>
      <c r="K19" s="11">
        <v>1</v>
      </c>
      <c r="L19" s="11">
        <v>1</v>
      </c>
      <c r="M19" s="11"/>
      <c r="N19" s="11"/>
      <c r="O19" s="11"/>
      <c r="P19" s="11"/>
      <c r="Q19" s="11"/>
      <c r="R19" s="11">
        <v>1</v>
      </c>
      <c r="S19" s="11"/>
      <c r="T19" s="11"/>
      <c r="U19" s="13" t="s">
        <v>10</v>
      </c>
      <c r="V19" s="13" t="s">
        <v>87</v>
      </c>
      <c r="W19" s="13" t="s">
        <v>88</v>
      </c>
      <c r="X19" s="13" t="s">
        <v>741</v>
      </c>
      <c r="Y19" s="13" t="s">
        <v>742</v>
      </c>
      <c r="Z19" s="13" t="s">
        <v>743</v>
      </c>
      <c r="AA19" s="13" t="s">
        <v>744</v>
      </c>
      <c r="AB19" s="13" t="s">
        <v>745</v>
      </c>
      <c r="AC19" s="8" t="s">
        <v>746</v>
      </c>
      <c r="AD19" s="13" t="s">
        <v>727</v>
      </c>
      <c r="AE19" s="13"/>
      <c r="AF19" s="13"/>
      <c r="AG19" s="13"/>
      <c r="AH19" s="13"/>
      <c r="AI19" s="13"/>
      <c r="AJ19" s="13" t="s">
        <v>747</v>
      </c>
      <c r="AK19" s="13" t="s">
        <v>748</v>
      </c>
      <c r="AL19" s="13" t="s">
        <v>749</v>
      </c>
      <c r="AM19" s="11" t="s">
        <v>750</v>
      </c>
      <c r="AN19" s="14" t="s">
        <v>750</v>
      </c>
      <c r="AO19" s="13" t="s">
        <v>751</v>
      </c>
      <c r="AP19" s="13" t="s">
        <v>752</v>
      </c>
      <c r="AQ19" s="13" t="s">
        <v>734</v>
      </c>
    </row>
    <row r="20" spans="1:43" s="15" customFormat="1" ht="19.899999999999999" customHeight="1" x14ac:dyDescent="0.3">
      <c r="A20" s="11">
        <v>22</v>
      </c>
      <c r="B20" s="11" t="s">
        <v>735</v>
      </c>
      <c r="C20" s="11" t="s">
        <v>753</v>
      </c>
      <c r="D20" s="11" t="s">
        <v>753</v>
      </c>
      <c r="E20" s="11" t="s">
        <v>737</v>
      </c>
      <c r="F20" s="11">
        <v>0</v>
      </c>
      <c r="G20" s="11" t="s">
        <v>754</v>
      </c>
      <c r="H20" s="11" t="s">
        <v>755</v>
      </c>
      <c r="I20" s="11" t="s">
        <v>756</v>
      </c>
      <c r="J20" s="11">
        <v>1</v>
      </c>
      <c r="K20" s="11">
        <v>1</v>
      </c>
      <c r="L20" s="11">
        <v>1</v>
      </c>
      <c r="M20" s="11"/>
      <c r="N20" s="11"/>
      <c r="O20" s="11"/>
      <c r="P20" s="11"/>
      <c r="Q20" s="11"/>
      <c r="R20" s="11">
        <v>1</v>
      </c>
      <c r="S20" s="11"/>
      <c r="T20" s="11">
        <v>1</v>
      </c>
      <c r="U20" s="13" t="s">
        <v>4</v>
      </c>
      <c r="V20" s="13" t="s">
        <v>26</v>
      </c>
      <c r="W20" s="13" t="s">
        <v>27</v>
      </c>
      <c r="X20" s="13" t="s">
        <v>741</v>
      </c>
      <c r="Y20" s="13" t="s">
        <v>757</v>
      </c>
      <c r="Z20" s="13" t="s">
        <v>758</v>
      </c>
      <c r="AA20" s="13" t="s">
        <v>759</v>
      </c>
      <c r="AB20" s="13" t="s">
        <v>760</v>
      </c>
      <c r="AC20" s="8" t="s">
        <v>746</v>
      </c>
      <c r="AD20" s="13"/>
      <c r="AE20" s="13"/>
      <c r="AF20" s="13"/>
      <c r="AG20" s="13"/>
      <c r="AH20" s="13"/>
      <c r="AI20" s="13"/>
      <c r="AJ20" s="13"/>
      <c r="AK20" s="13" t="s">
        <v>761</v>
      </c>
      <c r="AL20" s="13" t="s">
        <v>762</v>
      </c>
      <c r="AM20" s="13" t="s">
        <v>763</v>
      </c>
      <c r="AN20" s="13" t="s">
        <v>764</v>
      </c>
      <c r="AO20" s="13" t="s">
        <v>765</v>
      </c>
      <c r="AP20" s="13" t="s">
        <v>766</v>
      </c>
      <c r="AQ20" s="13" t="s">
        <v>767</v>
      </c>
    </row>
    <row r="21" spans="1:43" s="15" customFormat="1" ht="19.899999999999999" customHeight="1" x14ac:dyDescent="0.3">
      <c r="A21" s="11">
        <v>24</v>
      </c>
      <c r="B21" s="11" t="s">
        <v>735</v>
      </c>
      <c r="C21" s="11" t="s">
        <v>769</v>
      </c>
      <c r="D21" s="11" t="s">
        <v>769</v>
      </c>
      <c r="E21" s="11" t="s">
        <v>737</v>
      </c>
      <c r="F21" s="11">
        <v>0</v>
      </c>
      <c r="G21" s="11" t="s">
        <v>770</v>
      </c>
      <c r="H21" s="9" t="s">
        <v>771</v>
      </c>
      <c r="I21" s="11" t="s">
        <v>772</v>
      </c>
      <c r="J21" s="11">
        <v>1</v>
      </c>
      <c r="K21" s="11"/>
      <c r="L21" s="11"/>
      <c r="M21" s="11">
        <v>1</v>
      </c>
      <c r="N21" s="11"/>
      <c r="O21" s="11"/>
      <c r="P21" s="11"/>
      <c r="Q21" s="11"/>
      <c r="R21" s="11">
        <v>1</v>
      </c>
      <c r="S21" s="11"/>
      <c r="T21" s="11">
        <v>1</v>
      </c>
      <c r="U21" s="21" t="s">
        <v>28</v>
      </c>
      <c r="V21" s="13" t="s">
        <v>29</v>
      </c>
      <c r="W21" s="13" t="s">
        <v>30</v>
      </c>
      <c r="X21" s="13" t="s">
        <v>773</v>
      </c>
      <c r="Y21" s="13" t="s">
        <v>774</v>
      </c>
      <c r="Z21" s="13" t="s">
        <v>775</v>
      </c>
      <c r="AA21" s="13" t="s">
        <v>776</v>
      </c>
      <c r="AB21" s="11" t="s">
        <v>777</v>
      </c>
      <c r="AC21" s="8" t="s">
        <v>746</v>
      </c>
      <c r="AD21" s="13"/>
      <c r="AE21" s="13"/>
      <c r="AF21" s="13"/>
      <c r="AG21" s="13"/>
      <c r="AH21" s="13"/>
      <c r="AI21" s="13"/>
      <c r="AJ21" s="13" t="s">
        <v>747</v>
      </c>
      <c r="AK21" s="13" t="s">
        <v>778</v>
      </c>
      <c r="AL21" s="13" t="s">
        <v>779</v>
      </c>
      <c r="AM21" s="13" t="s">
        <v>780</v>
      </c>
      <c r="AN21" s="14" t="s">
        <v>781</v>
      </c>
      <c r="AO21" s="13" t="s">
        <v>782</v>
      </c>
      <c r="AP21" s="13" t="s">
        <v>783</v>
      </c>
      <c r="AQ21" s="13" t="s">
        <v>767</v>
      </c>
    </row>
    <row r="22" spans="1:43" s="15" customFormat="1" ht="19.899999999999999" customHeight="1" x14ac:dyDescent="0.3">
      <c r="A22" s="11">
        <v>25</v>
      </c>
      <c r="B22" s="11" t="s">
        <v>735</v>
      </c>
      <c r="C22" s="11" t="s">
        <v>784</v>
      </c>
      <c r="D22" s="11" t="s">
        <v>785</v>
      </c>
      <c r="E22" s="11" t="s">
        <v>737</v>
      </c>
      <c r="F22" s="11">
        <v>0</v>
      </c>
      <c r="G22" s="11" t="s">
        <v>786</v>
      </c>
      <c r="H22" s="11" t="s">
        <v>787</v>
      </c>
      <c r="I22" s="11" t="s">
        <v>788</v>
      </c>
      <c r="J22" s="11"/>
      <c r="K22" s="11">
        <v>1</v>
      </c>
      <c r="L22" s="11"/>
      <c r="M22" s="11"/>
      <c r="N22" s="11"/>
      <c r="O22" s="11"/>
      <c r="P22" s="11">
        <v>1</v>
      </c>
      <c r="Q22" s="11"/>
      <c r="R22" s="11"/>
      <c r="S22" s="11"/>
      <c r="T22" s="11"/>
      <c r="U22" s="13" t="s">
        <v>17</v>
      </c>
      <c r="V22" s="13" t="s">
        <v>89</v>
      </c>
      <c r="W22" s="13" t="s">
        <v>90</v>
      </c>
      <c r="X22" s="13" t="s">
        <v>741</v>
      </c>
      <c r="Y22" s="13" t="s">
        <v>789</v>
      </c>
      <c r="Z22" s="13" t="s">
        <v>790</v>
      </c>
      <c r="AA22" s="13" t="s">
        <v>791</v>
      </c>
      <c r="AB22" s="13" t="s">
        <v>792</v>
      </c>
      <c r="AC22" s="8" t="s">
        <v>746</v>
      </c>
      <c r="AD22" s="13"/>
      <c r="AE22" s="13"/>
      <c r="AF22" s="13"/>
      <c r="AG22" s="13"/>
      <c r="AH22" s="13"/>
      <c r="AI22" s="13"/>
      <c r="AJ22" s="13" t="s">
        <v>747</v>
      </c>
      <c r="AK22" s="13" t="s">
        <v>793</v>
      </c>
      <c r="AL22" s="13" t="s">
        <v>794</v>
      </c>
      <c r="AM22" s="17" t="s">
        <v>795</v>
      </c>
      <c r="AN22" s="13" t="s">
        <v>796</v>
      </c>
      <c r="AO22" s="13" t="s">
        <v>797</v>
      </c>
      <c r="AP22" s="13" t="s">
        <v>798</v>
      </c>
      <c r="AQ22" s="13" t="s">
        <v>767</v>
      </c>
    </row>
    <row r="23" spans="1:43" s="15" customFormat="1" ht="19.899999999999999" customHeight="1" x14ac:dyDescent="0.3">
      <c r="A23" s="11">
        <v>27</v>
      </c>
      <c r="B23" s="11" t="s">
        <v>735</v>
      </c>
      <c r="C23" s="11" t="s">
        <v>799</v>
      </c>
      <c r="D23" s="11" t="s">
        <v>799</v>
      </c>
      <c r="E23" s="11" t="s">
        <v>800</v>
      </c>
      <c r="F23" s="11">
        <v>0</v>
      </c>
      <c r="G23" s="11" t="s">
        <v>801</v>
      </c>
      <c r="H23" s="11" t="s">
        <v>802</v>
      </c>
      <c r="I23" s="11" t="s">
        <v>803</v>
      </c>
      <c r="J23" s="11">
        <v>1</v>
      </c>
      <c r="K23" s="11"/>
      <c r="L23" s="11"/>
      <c r="M23" s="11">
        <v>1</v>
      </c>
      <c r="N23" s="11"/>
      <c r="O23" s="11"/>
      <c r="P23" s="11"/>
      <c r="Q23" s="11">
        <v>1</v>
      </c>
      <c r="R23" s="11"/>
      <c r="S23" s="11"/>
      <c r="T23" s="11">
        <v>1</v>
      </c>
      <c r="U23" s="13" t="s">
        <v>14</v>
      </c>
      <c r="V23" s="13" t="s">
        <v>31</v>
      </c>
      <c r="W23" s="13" t="s">
        <v>32</v>
      </c>
      <c r="X23" s="13" t="s">
        <v>805</v>
      </c>
      <c r="Y23" s="13" t="s">
        <v>806</v>
      </c>
      <c r="Z23" s="13" t="s">
        <v>808</v>
      </c>
      <c r="AA23" s="13" t="s">
        <v>809</v>
      </c>
      <c r="AB23" s="13" t="s">
        <v>760</v>
      </c>
      <c r="AC23" s="8" t="s">
        <v>746</v>
      </c>
      <c r="AD23" s="13"/>
      <c r="AE23" s="13"/>
      <c r="AF23" s="13"/>
      <c r="AG23" s="13"/>
      <c r="AH23" s="13"/>
      <c r="AI23" s="13"/>
      <c r="AJ23" s="13"/>
      <c r="AK23" s="13" t="s">
        <v>810</v>
      </c>
      <c r="AL23" s="18" t="s">
        <v>811</v>
      </c>
      <c r="AM23" s="11" t="s">
        <v>812</v>
      </c>
      <c r="AN23" s="16" t="s">
        <v>813</v>
      </c>
      <c r="AO23" s="13" t="s">
        <v>814</v>
      </c>
      <c r="AP23" s="11" t="s">
        <v>815</v>
      </c>
      <c r="AQ23" s="13" t="s">
        <v>816</v>
      </c>
    </row>
    <row r="24" spans="1:43" s="15" customFormat="1" ht="19.899999999999999" customHeight="1" x14ac:dyDescent="0.3">
      <c r="A24" s="11">
        <v>28</v>
      </c>
      <c r="B24" s="11" t="s">
        <v>735</v>
      </c>
      <c r="C24" s="11" t="s">
        <v>818</v>
      </c>
      <c r="D24" s="11" t="s">
        <v>819</v>
      </c>
      <c r="E24" s="11" t="s">
        <v>800</v>
      </c>
      <c r="F24" s="11">
        <v>0</v>
      </c>
      <c r="G24" s="11" t="s">
        <v>820</v>
      </c>
      <c r="H24" s="9" t="s">
        <v>821</v>
      </c>
      <c r="I24" s="12" t="s">
        <v>822</v>
      </c>
      <c r="J24" s="11">
        <v>1</v>
      </c>
      <c r="K24" s="11"/>
      <c r="L24" s="11"/>
      <c r="M24" s="11">
        <v>1</v>
      </c>
      <c r="N24" s="11"/>
      <c r="O24" s="11">
        <v>1</v>
      </c>
      <c r="P24" s="11"/>
      <c r="Q24" s="11"/>
      <c r="R24" s="11"/>
      <c r="S24" s="11"/>
      <c r="T24" s="11"/>
      <c r="U24" s="13" t="s">
        <v>25</v>
      </c>
      <c r="V24" s="13" t="s">
        <v>91</v>
      </c>
      <c r="W24" s="13" t="s">
        <v>823</v>
      </c>
      <c r="X24" s="13" t="s">
        <v>824</v>
      </c>
      <c r="Y24" s="13" t="s">
        <v>825</v>
      </c>
      <c r="Z24" s="13" t="s">
        <v>827</v>
      </c>
      <c r="AA24" s="13" t="s">
        <v>828</v>
      </c>
      <c r="AB24" s="13" t="s">
        <v>792</v>
      </c>
      <c r="AC24" s="8" t="s">
        <v>829</v>
      </c>
      <c r="AD24" s="13" t="s">
        <v>830</v>
      </c>
      <c r="AE24" s="13"/>
      <c r="AF24" s="13"/>
      <c r="AG24" s="13"/>
      <c r="AH24" s="13"/>
      <c r="AI24" s="13"/>
      <c r="AJ24" s="13"/>
      <c r="AK24" s="13" t="s">
        <v>831</v>
      </c>
      <c r="AL24" s="13" t="s">
        <v>832</v>
      </c>
      <c r="AM24" s="13" t="s">
        <v>833</v>
      </c>
      <c r="AN24" s="14" t="s">
        <v>834</v>
      </c>
      <c r="AO24" s="13" t="s">
        <v>835</v>
      </c>
      <c r="AP24" s="11" t="s">
        <v>836</v>
      </c>
      <c r="AQ24" s="22"/>
    </row>
    <row r="25" spans="1:43" s="15" customFormat="1" ht="19.899999999999999" customHeight="1" x14ac:dyDescent="0.3">
      <c r="A25" s="11">
        <v>30</v>
      </c>
      <c r="B25" s="11" t="s">
        <v>735</v>
      </c>
      <c r="C25" s="11" t="s">
        <v>769</v>
      </c>
      <c r="D25" s="11" t="s">
        <v>838</v>
      </c>
      <c r="E25" s="11" t="s">
        <v>737</v>
      </c>
      <c r="F25" s="11">
        <v>0</v>
      </c>
      <c r="G25" s="11" t="s">
        <v>839</v>
      </c>
      <c r="H25" s="11" t="s">
        <v>840</v>
      </c>
      <c r="I25" s="11" t="s">
        <v>841</v>
      </c>
      <c r="J25" s="11"/>
      <c r="K25" s="11"/>
      <c r="L25" s="11">
        <v>1</v>
      </c>
      <c r="M25" s="11">
        <v>1</v>
      </c>
      <c r="N25" s="11"/>
      <c r="O25" s="11"/>
      <c r="P25" s="11"/>
      <c r="Q25" s="11"/>
      <c r="R25" s="11">
        <v>1</v>
      </c>
      <c r="S25" s="11"/>
      <c r="T25" s="11"/>
      <c r="U25" s="13" t="s">
        <v>4</v>
      </c>
      <c r="V25" s="13" t="s">
        <v>92</v>
      </c>
      <c r="W25" s="18" t="s">
        <v>93</v>
      </c>
      <c r="X25" s="13" t="s">
        <v>842</v>
      </c>
      <c r="Y25" s="18" t="s">
        <v>843</v>
      </c>
      <c r="Z25" s="18" t="s">
        <v>844</v>
      </c>
      <c r="AA25" s="18" t="s">
        <v>845</v>
      </c>
      <c r="AB25" s="13" t="s">
        <v>745</v>
      </c>
      <c r="AC25" s="8" t="s">
        <v>746</v>
      </c>
      <c r="AD25" s="18"/>
      <c r="AE25" s="18"/>
      <c r="AF25" s="18"/>
      <c r="AG25" s="18"/>
      <c r="AH25" s="23"/>
      <c r="AI25" s="23"/>
      <c r="AJ25" s="13" t="s">
        <v>747</v>
      </c>
      <c r="AK25" s="23" t="s">
        <v>846</v>
      </c>
      <c r="AL25" s="18" t="s">
        <v>847</v>
      </c>
      <c r="AM25" s="18" t="s">
        <v>848</v>
      </c>
      <c r="AN25" s="24" t="s">
        <v>849</v>
      </c>
      <c r="AO25" s="18" t="s">
        <v>850</v>
      </c>
      <c r="AP25" s="11" t="s">
        <v>851</v>
      </c>
      <c r="AQ25" s="13" t="s">
        <v>852</v>
      </c>
    </row>
    <row r="26" spans="1:43" s="15" customFormat="1" ht="19.899999999999999" customHeight="1" x14ac:dyDescent="0.3">
      <c r="A26" s="11">
        <v>31</v>
      </c>
      <c r="B26" s="11" t="s">
        <v>735</v>
      </c>
      <c r="C26" s="11" t="s">
        <v>799</v>
      </c>
      <c r="D26" s="11" t="s">
        <v>799</v>
      </c>
      <c r="E26" s="11" t="s">
        <v>800</v>
      </c>
      <c r="F26" s="11">
        <v>0</v>
      </c>
      <c r="G26" s="11" t="s">
        <v>853</v>
      </c>
      <c r="H26" s="11" t="s">
        <v>854</v>
      </c>
      <c r="I26" s="11" t="s">
        <v>855</v>
      </c>
      <c r="J26" s="11">
        <v>1</v>
      </c>
      <c r="K26" s="11"/>
      <c r="L26" s="11"/>
      <c r="M26" s="11">
        <v>1</v>
      </c>
      <c r="N26" s="11"/>
      <c r="O26" s="11"/>
      <c r="P26" s="11"/>
      <c r="Q26" s="11">
        <v>1</v>
      </c>
      <c r="R26" s="11"/>
      <c r="S26" s="11"/>
      <c r="T26" s="11">
        <v>1</v>
      </c>
      <c r="U26" s="13" t="s">
        <v>11</v>
      </c>
      <c r="V26" s="13" t="s">
        <v>33</v>
      </c>
      <c r="W26" s="18" t="s">
        <v>34</v>
      </c>
      <c r="X26" s="18" t="s">
        <v>741</v>
      </c>
      <c r="Y26" s="18" t="s">
        <v>742</v>
      </c>
      <c r="Z26" s="13" t="s">
        <v>856</v>
      </c>
      <c r="AA26" s="13" t="s">
        <v>858</v>
      </c>
      <c r="AB26" s="11" t="s">
        <v>777</v>
      </c>
      <c r="AC26" s="8" t="s">
        <v>746</v>
      </c>
      <c r="AD26" s="18"/>
      <c r="AE26" s="18"/>
      <c r="AF26" s="18"/>
      <c r="AG26" s="18"/>
      <c r="AH26" s="18"/>
      <c r="AI26" s="18"/>
      <c r="AJ26" s="18"/>
      <c r="AK26" s="23" t="s">
        <v>859</v>
      </c>
      <c r="AL26" s="18"/>
      <c r="AM26" s="18" t="s">
        <v>860</v>
      </c>
      <c r="AN26" s="16" t="s">
        <v>861</v>
      </c>
      <c r="AO26" s="11" t="s">
        <v>862</v>
      </c>
      <c r="AP26" s="11" t="s">
        <v>863</v>
      </c>
      <c r="AQ26" s="13" t="s">
        <v>852</v>
      </c>
    </row>
    <row r="27" spans="1:43" s="15" customFormat="1" ht="19.899999999999999" customHeight="1" x14ac:dyDescent="0.3">
      <c r="A27" s="11">
        <v>32</v>
      </c>
      <c r="B27" s="11" t="s">
        <v>735</v>
      </c>
      <c r="C27" s="11" t="s">
        <v>799</v>
      </c>
      <c r="D27" s="11" t="s">
        <v>799</v>
      </c>
      <c r="E27" s="11" t="s">
        <v>800</v>
      </c>
      <c r="F27" s="11">
        <v>0</v>
      </c>
      <c r="G27" s="11" t="s">
        <v>864</v>
      </c>
      <c r="H27" s="11" t="s">
        <v>865</v>
      </c>
      <c r="I27" s="11" t="s">
        <v>866</v>
      </c>
      <c r="J27" s="11">
        <v>1</v>
      </c>
      <c r="K27" s="11"/>
      <c r="L27" s="11">
        <v>1</v>
      </c>
      <c r="M27" s="11">
        <v>1</v>
      </c>
      <c r="N27" s="11"/>
      <c r="O27" s="11"/>
      <c r="P27" s="11"/>
      <c r="Q27" s="11">
        <v>1</v>
      </c>
      <c r="R27" s="11"/>
      <c r="S27" s="11"/>
      <c r="T27" s="11">
        <v>1</v>
      </c>
      <c r="U27" s="13" t="s">
        <v>14</v>
      </c>
      <c r="V27" s="13" t="s">
        <v>35</v>
      </c>
      <c r="W27" s="18" t="s">
        <v>867</v>
      </c>
      <c r="X27" s="18" t="s">
        <v>842</v>
      </c>
      <c r="Y27" s="18" t="s">
        <v>843</v>
      </c>
      <c r="Z27" s="13" t="s">
        <v>868</v>
      </c>
      <c r="AA27" s="11" t="s">
        <v>869</v>
      </c>
      <c r="AB27" s="13" t="s">
        <v>745</v>
      </c>
      <c r="AC27" s="8" t="s">
        <v>829</v>
      </c>
      <c r="AD27" s="18" t="s">
        <v>727</v>
      </c>
      <c r="AE27" s="18"/>
      <c r="AF27" s="18"/>
      <c r="AG27" s="18"/>
      <c r="AH27" s="18"/>
      <c r="AI27" s="18"/>
      <c r="AJ27" s="18"/>
      <c r="AK27" s="23" t="s">
        <v>870</v>
      </c>
      <c r="AL27" s="18" t="s">
        <v>871</v>
      </c>
      <c r="AM27" s="18" t="s">
        <v>872</v>
      </c>
      <c r="AN27" s="24" t="s">
        <v>873</v>
      </c>
      <c r="AO27" s="18" t="s">
        <v>874</v>
      </c>
      <c r="AP27" s="11" t="s">
        <v>875</v>
      </c>
      <c r="AQ27" s="13" t="s">
        <v>852</v>
      </c>
    </row>
    <row r="28" spans="1:43" s="15" customFormat="1" ht="19.899999999999999" customHeight="1" x14ac:dyDescent="0.3">
      <c r="A28" s="11">
        <v>33</v>
      </c>
      <c r="B28" s="11" t="s">
        <v>735</v>
      </c>
      <c r="C28" s="11" t="s">
        <v>876</v>
      </c>
      <c r="D28" s="11" t="s">
        <v>876</v>
      </c>
      <c r="E28" s="11" t="s">
        <v>800</v>
      </c>
      <c r="F28" s="11">
        <v>0</v>
      </c>
      <c r="G28" s="11" t="s">
        <v>877</v>
      </c>
      <c r="H28" s="9" t="s">
        <v>878</v>
      </c>
      <c r="I28" s="11" t="s">
        <v>879</v>
      </c>
      <c r="J28" s="11">
        <v>1</v>
      </c>
      <c r="K28" s="11"/>
      <c r="L28" s="11"/>
      <c r="M28" s="11"/>
      <c r="N28" s="11"/>
      <c r="O28" s="11"/>
      <c r="P28" s="11"/>
      <c r="Q28" s="11"/>
      <c r="R28" s="11"/>
      <c r="S28" s="11" t="s">
        <v>880</v>
      </c>
      <c r="T28" s="11">
        <v>3</v>
      </c>
      <c r="U28" s="13" t="s">
        <v>881</v>
      </c>
      <c r="V28" s="13" t="s">
        <v>94</v>
      </c>
      <c r="W28" s="18" t="s">
        <v>95</v>
      </c>
      <c r="X28" s="18" t="s">
        <v>805</v>
      </c>
      <c r="Y28" s="13" t="s">
        <v>882</v>
      </c>
      <c r="Z28" s="18" t="s">
        <v>743</v>
      </c>
      <c r="AA28" s="13" t="s">
        <v>883</v>
      </c>
      <c r="AB28" s="11" t="s">
        <v>777</v>
      </c>
      <c r="AC28" s="8" t="s">
        <v>746</v>
      </c>
      <c r="AD28" s="18"/>
      <c r="AE28" s="18"/>
      <c r="AF28" s="18"/>
      <c r="AG28" s="18"/>
      <c r="AH28" s="23"/>
      <c r="AI28" s="23"/>
      <c r="AJ28" s="23"/>
      <c r="AK28" s="23" t="s">
        <v>884</v>
      </c>
      <c r="AL28" s="18" t="s">
        <v>885</v>
      </c>
      <c r="AM28" s="18" t="s">
        <v>886</v>
      </c>
      <c r="AN28" s="18" t="s">
        <v>887</v>
      </c>
      <c r="AO28" s="13" t="s">
        <v>888</v>
      </c>
      <c r="AP28" s="11" t="s">
        <v>889</v>
      </c>
      <c r="AQ28" s="13" t="s">
        <v>852</v>
      </c>
    </row>
    <row r="29" spans="1:43" s="15" customFormat="1" ht="19.899999999999999" customHeight="1" x14ac:dyDescent="0.3">
      <c r="A29" s="11">
        <v>34</v>
      </c>
      <c r="B29" s="11" t="s">
        <v>735</v>
      </c>
      <c r="C29" s="11" t="s">
        <v>891</v>
      </c>
      <c r="D29" s="11" t="s">
        <v>893</v>
      </c>
      <c r="E29" s="11" t="s">
        <v>737</v>
      </c>
      <c r="F29" s="11">
        <v>0</v>
      </c>
      <c r="G29" s="11" t="s">
        <v>894</v>
      </c>
      <c r="H29" s="11" t="s">
        <v>895</v>
      </c>
      <c r="I29" s="11" t="s">
        <v>896</v>
      </c>
      <c r="J29" s="11">
        <v>1</v>
      </c>
      <c r="K29" s="11">
        <v>1</v>
      </c>
      <c r="L29" s="11">
        <v>1</v>
      </c>
      <c r="M29" s="11"/>
      <c r="N29" s="11"/>
      <c r="O29" s="11"/>
      <c r="P29" s="11"/>
      <c r="Q29" s="11"/>
      <c r="R29" s="11">
        <v>1</v>
      </c>
      <c r="S29" s="11"/>
      <c r="T29" s="11">
        <v>3</v>
      </c>
      <c r="U29" s="13" t="s">
        <v>4</v>
      </c>
      <c r="V29" s="13" t="s">
        <v>36</v>
      </c>
      <c r="W29" s="18" t="s">
        <v>37</v>
      </c>
      <c r="X29" s="18" t="s">
        <v>824</v>
      </c>
      <c r="Y29" s="18" t="s">
        <v>897</v>
      </c>
      <c r="Z29" s="13" t="s">
        <v>758</v>
      </c>
      <c r="AA29" s="9" t="s">
        <v>898</v>
      </c>
      <c r="AB29" s="13" t="s">
        <v>745</v>
      </c>
      <c r="AC29" s="8" t="s">
        <v>899</v>
      </c>
      <c r="AD29" s="18"/>
      <c r="AE29" s="18"/>
      <c r="AF29" s="18"/>
      <c r="AG29" s="18"/>
      <c r="AH29" s="18"/>
      <c r="AI29" s="18"/>
      <c r="AJ29" s="18"/>
      <c r="AK29" s="13" t="s">
        <v>900</v>
      </c>
      <c r="AL29" s="13" t="s">
        <v>901</v>
      </c>
      <c r="AM29" s="18" t="s">
        <v>902</v>
      </c>
      <c r="AN29" s="13" t="s">
        <v>903</v>
      </c>
      <c r="AO29" s="18" t="s">
        <v>904</v>
      </c>
      <c r="AP29" s="11" t="s">
        <v>905</v>
      </c>
      <c r="AQ29" s="13" t="s">
        <v>906</v>
      </c>
    </row>
    <row r="30" spans="1:43" s="15" customFormat="1" ht="19.899999999999999" customHeight="1" x14ac:dyDescent="0.3">
      <c r="A30" s="11">
        <v>37</v>
      </c>
      <c r="B30" s="11" t="s">
        <v>735</v>
      </c>
      <c r="C30" s="11" t="s">
        <v>799</v>
      </c>
      <c r="D30" s="11" t="s">
        <v>799</v>
      </c>
      <c r="E30" s="11" t="s">
        <v>800</v>
      </c>
      <c r="F30" s="11">
        <v>0</v>
      </c>
      <c r="G30" s="11" t="s">
        <v>907</v>
      </c>
      <c r="H30" s="9" t="s">
        <v>908</v>
      </c>
      <c r="I30" s="11" t="s">
        <v>910</v>
      </c>
      <c r="J30" s="11">
        <v>1</v>
      </c>
      <c r="K30" s="11"/>
      <c r="L30" s="11">
        <v>1</v>
      </c>
      <c r="M30" s="11"/>
      <c r="N30" s="11"/>
      <c r="O30" s="11"/>
      <c r="P30" s="11"/>
      <c r="Q30" s="11">
        <v>1</v>
      </c>
      <c r="R30" s="11"/>
      <c r="S30" s="11"/>
      <c r="T30" s="11"/>
      <c r="U30" s="13" t="s">
        <v>8</v>
      </c>
      <c r="V30" s="13" t="s">
        <v>96</v>
      </c>
      <c r="W30" s="18" t="s">
        <v>97</v>
      </c>
      <c r="X30" s="18" t="s">
        <v>805</v>
      </c>
      <c r="Y30" s="18" t="s">
        <v>911</v>
      </c>
      <c r="Z30" s="18" t="s">
        <v>913</v>
      </c>
      <c r="AA30" s="13" t="s">
        <v>914</v>
      </c>
      <c r="AB30" s="11" t="s">
        <v>777</v>
      </c>
      <c r="AC30" s="8" t="s">
        <v>746</v>
      </c>
      <c r="AD30" s="18"/>
      <c r="AE30" s="18"/>
      <c r="AF30" s="18"/>
      <c r="AG30" s="18"/>
      <c r="AH30" s="23"/>
      <c r="AI30" s="23"/>
      <c r="AJ30" s="13" t="s">
        <v>747</v>
      </c>
      <c r="AK30" s="23" t="s">
        <v>907</v>
      </c>
      <c r="AL30" s="13" t="s">
        <v>915</v>
      </c>
      <c r="AM30" s="13" t="s">
        <v>916</v>
      </c>
      <c r="AN30" s="14" t="s">
        <v>917</v>
      </c>
      <c r="AO30" s="18" t="s">
        <v>918</v>
      </c>
      <c r="AP30" s="11" t="s">
        <v>919</v>
      </c>
      <c r="AQ30" s="13" t="s">
        <v>906</v>
      </c>
    </row>
    <row r="31" spans="1:43" s="15" customFormat="1" ht="19.899999999999999" customHeight="1" x14ac:dyDescent="0.3">
      <c r="A31" s="11">
        <v>38</v>
      </c>
      <c r="B31" s="11" t="s">
        <v>735</v>
      </c>
      <c r="C31" s="11" t="s">
        <v>799</v>
      </c>
      <c r="D31" s="11" t="s">
        <v>799</v>
      </c>
      <c r="E31" s="11" t="s">
        <v>737</v>
      </c>
      <c r="F31" s="11">
        <v>0</v>
      </c>
      <c r="G31" s="11" t="s">
        <v>920</v>
      </c>
      <c r="H31" s="11" t="s">
        <v>921</v>
      </c>
      <c r="I31" s="11" t="s">
        <v>922</v>
      </c>
      <c r="J31" s="11"/>
      <c r="K31" s="11">
        <v>1</v>
      </c>
      <c r="L31" s="11"/>
      <c r="M31" s="11"/>
      <c r="N31" s="11"/>
      <c r="O31" s="11"/>
      <c r="P31" s="11"/>
      <c r="Q31" s="11">
        <v>1</v>
      </c>
      <c r="R31" s="11"/>
      <c r="S31" s="11"/>
      <c r="T31" s="11">
        <v>1</v>
      </c>
      <c r="U31" s="13" t="s">
        <v>14</v>
      </c>
      <c r="V31" s="13" t="s">
        <v>39</v>
      </c>
      <c r="W31" s="18" t="s">
        <v>40</v>
      </c>
      <c r="X31" s="18" t="s">
        <v>741</v>
      </c>
      <c r="Y31" s="18" t="s">
        <v>923</v>
      </c>
      <c r="Z31" s="13" t="s">
        <v>856</v>
      </c>
      <c r="AA31" s="13" t="s">
        <v>924</v>
      </c>
      <c r="AB31" s="11" t="s">
        <v>777</v>
      </c>
      <c r="AC31" s="8" t="s">
        <v>899</v>
      </c>
      <c r="AD31" s="18" t="s">
        <v>830</v>
      </c>
      <c r="AE31" s="18"/>
      <c r="AF31" s="18"/>
      <c r="AG31" s="18"/>
      <c r="AH31" s="18" t="s">
        <v>693</v>
      </c>
      <c r="AI31" s="18"/>
      <c r="AJ31" s="18"/>
      <c r="AK31" s="23" t="s">
        <v>925</v>
      </c>
      <c r="AL31" s="18"/>
      <c r="AM31" s="18" t="s">
        <v>926</v>
      </c>
      <c r="AN31" s="16" t="s">
        <v>927</v>
      </c>
      <c r="AO31" s="11" t="s">
        <v>928</v>
      </c>
      <c r="AP31" s="11" t="s">
        <v>929</v>
      </c>
      <c r="AQ31" s="13" t="s">
        <v>906</v>
      </c>
    </row>
    <row r="32" spans="1:43" s="15" customFormat="1" ht="19.899999999999999" customHeight="1" x14ac:dyDescent="0.3">
      <c r="A32" s="11">
        <v>39</v>
      </c>
      <c r="B32" s="11" t="s">
        <v>735</v>
      </c>
      <c r="C32" s="11" t="s">
        <v>736</v>
      </c>
      <c r="D32" s="11" t="s">
        <v>736</v>
      </c>
      <c r="E32" s="11" t="s">
        <v>737</v>
      </c>
      <c r="F32" s="11">
        <v>0</v>
      </c>
      <c r="G32" s="11" t="s">
        <v>930</v>
      </c>
      <c r="H32" s="11" t="s">
        <v>931</v>
      </c>
      <c r="I32" s="11" t="s">
        <v>932</v>
      </c>
      <c r="J32" s="11"/>
      <c r="K32" s="11"/>
      <c r="L32" s="11">
        <v>1</v>
      </c>
      <c r="M32" s="11">
        <v>1</v>
      </c>
      <c r="N32" s="11"/>
      <c r="O32" s="11"/>
      <c r="P32" s="11"/>
      <c r="Q32" s="11"/>
      <c r="R32" s="11">
        <v>1</v>
      </c>
      <c r="S32" s="11"/>
      <c r="T32" s="11"/>
      <c r="U32" s="13" t="s">
        <v>10</v>
      </c>
      <c r="V32" s="13" t="s">
        <v>98</v>
      </c>
      <c r="W32" s="18" t="s">
        <v>99</v>
      </c>
      <c r="X32" s="18" t="s">
        <v>824</v>
      </c>
      <c r="Y32" s="13" t="s">
        <v>933</v>
      </c>
      <c r="Z32" s="18" t="s">
        <v>743</v>
      </c>
      <c r="AA32" s="13" t="s">
        <v>935</v>
      </c>
      <c r="AB32" s="11" t="s">
        <v>777</v>
      </c>
      <c r="AC32" s="8" t="s">
        <v>746</v>
      </c>
      <c r="AD32" s="13" t="s">
        <v>830</v>
      </c>
      <c r="AE32" s="13"/>
      <c r="AF32" s="13"/>
      <c r="AG32" s="13"/>
      <c r="AH32" s="25"/>
      <c r="AI32" s="25"/>
      <c r="AJ32" s="25"/>
      <c r="AK32" s="25" t="s">
        <v>936</v>
      </c>
      <c r="AL32" s="13" t="s">
        <v>937</v>
      </c>
      <c r="AM32" s="13" t="s">
        <v>938</v>
      </c>
      <c r="AN32" s="13" t="s">
        <v>939</v>
      </c>
      <c r="AO32" s="13" t="s">
        <v>940</v>
      </c>
      <c r="AP32" s="11" t="s">
        <v>941</v>
      </c>
      <c r="AQ32" s="13" t="s">
        <v>906</v>
      </c>
    </row>
    <row r="33" spans="1:43" s="15" customFormat="1" ht="19.899999999999999" customHeight="1" x14ac:dyDescent="0.3">
      <c r="A33" s="11">
        <v>40</v>
      </c>
      <c r="B33" s="11" t="s">
        <v>735</v>
      </c>
      <c r="C33" s="11" t="s">
        <v>799</v>
      </c>
      <c r="D33" s="11" t="s">
        <v>799</v>
      </c>
      <c r="E33" s="11" t="s">
        <v>800</v>
      </c>
      <c r="F33" s="11">
        <v>0</v>
      </c>
      <c r="G33" s="11" t="s">
        <v>942</v>
      </c>
      <c r="H33" s="11" t="s">
        <v>943</v>
      </c>
      <c r="I33" s="11" t="s">
        <v>944</v>
      </c>
      <c r="J33" s="11"/>
      <c r="K33" s="11"/>
      <c r="L33" s="11">
        <v>1</v>
      </c>
      <c r="M33" s="11">
        <v>1</v>
      </c>
      <c r="N33" s="11"/>
      <c r="O33" s="11"/>
      <c r="P33" s="11"/>
      <c r="Q33" s="11">
        <v>1</v>
      </c>
      <c r="R33" s="11"/>
      <c r="S33" s="11"/>
      <c r="T33" s="11"/>
      <c r="U33" s="13" t="s">
        <v>5</v>
      </c>
      <c r="V33" s="13" t="s">
        <v>100</v>
      </c>
      <c r="W33" s="18" t="s">
        <v>945</v>
      </c>
      <c r="X33" s="18" t="s">
        <v>824</v>
      </c>
      <c r="Y33" s="18" t="s">
        <v>946</v>
      </c>
      <c r="Z33" s="13" t="s">
        <v>947</v>
      </c>
      <c r="AA33" s="19" t="s">
        <v>725</v>
      </c>
      <c r="AB33" s="11" t="s">
        <v>777</v>
      </c>
      <c r="AC33" s="8" t="s">
        <v>829</v>
      </c>
      <c r="AD33" s="19" t="s">
        <v>948</v>
      </c>
      <c r="AE33" s="19"/>
      <c r="AF33" s="19"/>
      <c r="AG33" s="19"/>
      <c r="AH33" s="18"/>
      <c r="AI33" s="18"/>
      <c r="AJ33" s="18"/>
      <c r="AK33" s="13" t="s">
        <v>949</v>
      </c>
      <c r="AL33" s="13"/>
      <c r="AM33" s="13" t="s">
        <v>950</v>
      </c>
      <c r="AN33" s="13" t="s">
        <v>951</v>
      </c>
      <c r="AO33" s="19" t="s">
        <v>952</v>
      </c>
      <c r="AP33" s="11" t="s">
        <v>953</v>
      </c>
      <c r="AQ33" s="13" t="s">
        <v>954</v>
      </c>
    </row>
    <row r="34" spans="1:43" s="15" customFormat="1" ht="19.899999999999999" customHeight="1" x14ac:dyDescent="0.3">
      <c r="A34" s="11">
        <v>41</v>
      </c>
      <c r="B34" s="11" t="s">
        <v>735</v>
      </c>
      <c r="C34" s="11" t="s">
        <v>819</v>
      </c>
      <c r="D34" s="11" t="s">
        <v>753</v>
      </c>
      <c r="E34" s="11" t="s">
        <v>800</v>
      </c>
      <c r="F34" s="11">
        <v>0</v>
      </c>
      <c r="G34" s="11" t="s">
        <v>955</v>
      </c>
      <c r="H34" s="11" t="s">
        <v>956</v>
      </c>
      <c r="I34" s="11" t="s">
        <v>957</v>
      </c>
      <c r="J34" s="11">
        <v>1</v>
      </c>
      <c r="K34" s="11"/>
      <c r="L34" s="11">
        <v>1</v>
      </c>
      <c r="M34" s="11"/>
      <c r="N34" s="11"/>
      <c r="O34" s="11"/>
      <c r="P34" s="11"/>
      <c r="Q34" s="11">
        <v>1</v>
      </c>
      <c r="R34" s="11"/>
      <c r="S34" s="11"/>
      <c r="T34" s="11"/>
      <c r="U34" s="13" t="s">
        <v>21</v>
      </c>
      <c r="V34" s="13" t="s">
        <v>101</v>
      </c>
      <c r="W34" s="18" t="s">
        <v>102</v>
      </c>
      <c r="X34" s="18" t="s">
        <v>741</v>
      </c>
      <c r="Y34" s="18" t="s">
        <v>958</v>
      </c>
      <c r="Z34" s="13" t="s">
        <v>959</v>
      </c>
      <c r="AA34" s="9" t="s">
        <v>708</v>
      </c>
      <c r="AB34" s="13" t="s">
        <v>760</v>
      </c>
      <c r="AC34" s="8" t="s">
        <v>746</v>
      </c>
      <c r="AD34" s="18"/>
      <c r="AE34" s="18"/>
      <c r="AF34" s="18"/>
      <c r="AG34" s="18"/>
      <c r="AH34" s="18"/>
      <c r="AI34" s="18"/>
      <c r="AJ34" s="18"/>
      <c r="AK34" s="13" t="s">
        <v>960</v>
      </c>
      <c r="AL34" s="13"/>
      <c r="AM34" s="13" t="s">
        <v>961</v>
      </c>
      <c r="AN34" s="13" t="s">
        <v>962</v>
      </c>
      <c r="AO34" s="9" t="s">
        <v>963</v>
      </c>
      <c r="AP34" s="26" t="s">
        <v>964</v>
      </c>
      <c r="AQ34" s="13" t="s">
        <v>954</v>
      </c>
    </row>
    <row r="35" spans="1:43" s="15" customFormat="1" ht="19.899999999999999" customHeight="1" x14ac:dyDescent="0.3">
      <c r="A35" s="11">
        <v>43</v>
      </c>
      <c r="B35" s="11" t="s">
        <v>735</v>
      </c>
      <c r="C35" s="11" t="s">
        <v>753</v>
      </c>
      <c r="D35" s="11" t="s">
        <v>753</v>
      </c>
      <c r="E35" s="11" t="s">
        <v>737</v>
      </c>
      <c r="F35" s="11">
        <v>0</v>
      </c>
      <c r="G35" s="11" t="s">
        <v>965</v>
      </c>
      <c r="H35" s="11" t="s">
        <v>966</v>
      </c>
      <c r="I35" s="11" t="s">
        <v>967</v>
      </c>
      <c r="J35" s="11">
        <v>1</v>
      </c>
      <c r="K35" s="11"/>
      <c r="L35" s="11"/>
      <c r="M35" s="11"/>
      <c r="N35" s="11"/>
      <c r="O35" s="11"/>
      <c r="P35" s="11"/>
      <c r="Q35" s="11">
        <v>1</v>
      </c>
      <c r="R35" s="11"/>
      <c r="S35" s="11"/>
      <c r="T35" s="11"/>
      <c r="U35" s="13" t="s">
        <v>25</v>
      </c>
      <c r="V35" s="18" t="s">
        <v>103</v>
      </c>
      <c r="W35" s="9" t="s">
        <v>104</v>
      </c>
      <c r="X35" s="9" t="s">
        <v>773</v>
      </c>
      <c r="Y35" s="18" t="s">
        <v>968</v>
      </c>
      <c r="Z35" s="9" t="s">
        <v>827</v>
      </c>
      <c r="AA35" s="13" t="s">
        <v>969</v>
      </c>
      <c r="AB35" s="11" t="s">
        <v>777</v>
      </c>
      <c r="AC35" s="8" t="s">
        <v>746</v>
      </c>
      <c r="AD35" s="9" t="s">
        <v>971</v>
      </c>
      <c r="AE35" s="9"/>
      <c r="AF35" s="9"/>
      <c r="AG35" s="9"/>
      <c r="AH35" s="27"/>
      <c r="AI35" s="27"/>
      <c r="AJ35" s="13" t="s">
        <v>747</v>
      </c>
      <c r="AK35" s="9" t="s">
        <v>972</v>
      </c>
      <c r="AL35" s="18" t="s">
        <v>973</v>
      </c>
      <c r="AM35" s="18" t="s">
        <v>974</v>
      </c>
      <c r="AN35" s="18" t="s">
        <v>975</v>
      </c>
      <c r="AO35" s="9" t="s">
        <v>976</v>
      </c>
      <c r="AP35" s="11" t="s">
        <v>977</v>
      </c>
      <c r="AQ35" s="18" t="s">
        <v>978</v>
      </c>
    </row>
    <row r="36" spans="1:43" s="15" customFormat="1" ht="19.899999999999999" customHeight="1" x14ac:dyDescent="0.3">
      <c r="A36" s="11">
        <v>44</v>
      </c>
      <c r="B36" s="11" t="s">
        <v>735</v>
      </c>
      <c r="C36" s="11" t="s">
        <v>799</v>
      </c>
      <c r="D36" s="11" t="s">
        <v>799</v>
      </c>
      <c r="E36" s="11" t="s">
        <v>800</v>
      </c>
      <c r="F36" s="11">
        <v>0</v>
      </c>
      <c r="G36" s="11" t="s">
        <v>979</v>
      </c>
      <c r="H36" s="11" t="s">
        <v>980</v>
      </c>
      <c r="I36" s="12" t="s">
        <v>981</v>
      </c>
      <c r="J36" s="11"/>
      <c r="K36" s="11"/>
      <c r="L36" s="11"/>
      <c r="M36" s="11">
        <v>1</v>
      </c>
      <c r="N36" s="11"/>
      <c r="O36" s="11"/>
      <c r="P36" s="11"/>
      <c r="Q36" s="11">
        <v>1</v>
      </c>
      <c r="R36" s="11"/>
      <c r="S36" s="11"/>
      <c r="T36" s="11"/>
      <c r="U36" s="13" t="s">
        <v>57</v>
      </c>
      <c r="V36" s="18" t="s">
        <v>105</v>
      </c>
      <c r="W36" s="9" t="s">
        <v>106</v>
      </c>
      <c r="X36" s="9" t="s">
        <v>842</v>
      </c>
      <c r="Y36" s="18" t="s">
        <v>982</v>
      </c>
      <c r="Z36" s="13" t="s">
        <v>984</v>
      </c>
      <c r="AA36" s="13" t="s">
        <v>985</v>
      </c>
      <c r="AB36" s="11" t="s">
        <v>777</v>
      </c>
      <c r="AC36" s="8" t="s">
        <v>746</v>
      </c>
      <c r="AD36" s="9" t="s">
        <v>830</v>
      </c>
      <c r="AE36" s="9"/>
      <c r="AF36" s="9"/>
      <c r="AG36" s="9"/>
      <c r="AH36" s="9"/>
      <c r="AI36" s="9"/>
      <c r="AJ36" s="27"/>
      <c r="AK36" s="9" t="s">
        <v>986</v>
      </c>
      <c r="AL36" s="18" t="s">
        <v>987</v>
      </c>
      <c r="AM36" s="18" t="s">
        <v>988</v>
      </c>
      <c r="AN36" s="18" t="s">
        <v>989</v>
      </c>
      <c r="AO36" s="9" t="s">
        <v>990</v>
      </c>
      <c r="AP36" s="11" t="s">
        <v>991</v>
      </c>
      <c r="AQ36" s="18" t="s">
        <v>978</v>
      </c>
    </row>
    <row r="37" spans="1:43" s="15" customFormat="1" ht="19.899999999999999" customHeight="1" x14ac:dyDescent="0.3">
      <c r="A37" s="11">
        <v>45</v>
      </c>
      <c r="B37" s="11" t="s">
        <v>735</v>
      </c>
      <c r="C37" s="11" t="s">
        <v>992</v>
      </c>
      <c r="D37" s="11" t="s">
        <v>993</v>
      </c>
      <c r="E37" s="11" t="s">
        <v>800</v>
      </c>
      <c r="F37" s="11">
        <v>0</v>
      </c>
      <c r="G37" s="11" t="s">
        <v>994</v>
      </c>
      <c r="H37" s="11" t="s">
        <v>995</v>
      </c>
      <c r="I37" s="11" t="s">
        <v>996</v>
      </c>
      <c r="J37" s="11">
        <v>1</v>
      </c>
      <c r="K37" s="11"/>
      <c r="L37" s="11"/>
      <c r="M37" s="11"/>
      <c r="N37" s="11"/>
      <c r="O37" s="11"/>
      <c r="P37" s="11"/>
      <c r="Q37" s="11"/>
      <c r="R37" s="11">
        <v>1</v>
      </c>
      <c r="S37" s="11"/>
      <c r="T37" s="11">
        <v>1</v>
      </c>
      <c r="U37" s="13" t="s">
        <v>4</v>
      </c>
      <c r="V37" s="28" t="s">
        <v>41</v>
      </c>
      <c r="W37" s="18" t="s">
        <v>42</v>
      </c>
      <c r="X37" s="18" t="s">
        <v>741</v>
      </c>
      <c r="Y37" s="18" t="s">
        <v>997</v>
      </c>
      <c r="Z37" s="28" t="s">
        <v>998</v>
      </c>
      <c r="AA37" s="18" t="s">
        <v>999</v>
      </c>
      <c r="AB37" s="11" t="s">
        <v>777</v>
      </c>
      <c r="AC37" s="8" t="s">
        <v>746</v>
      </c>
      <c r="AD37" s="13"/>
      <c r="AE37" s="13"/>
      <c r="AF37" s="13"/>
      <c r="AG37" s="13"/>
      <c r="AH37" s="13" t="s">
        <v>595</v>
      </c>
      <c r="AI37" s="13" t="s">
        <v>1000</v>
      </c>
      <c r="AJ37" s="13"/>
      <c r="AK37" s="13" t="s">
        <v>1001</v>
      </c>
      <c r="AL37" s="13"/>
      <c r="AM37" s="13" t="s">
        <v>1002</v>
      </c>
      <c r="AN37" s="13" t="s">
        <v>1003</v>
      </c>
      <c r="AO37" s="18" t="s">
        <v>1004</v>
      </c>
      <c r="AP37" s="13" t="s">
        <v>1005</v>
      </c>
      <c r="AQ37" s="28" t="s">
        <v>1006</v>
      </c>
    </row>
    <row r="38" spans="1:43" s="15" customFormat="1" ht="19.899999999999999" customHeight="1" x14ac:dyDescent="0.3">
      <c r="A38" s="11">
        <v>46</v>
      </c>
      <c r="B38" s="11" t="s">
        <v>735</v>
      </c>
      <c r="C38" s="11" t="s">
        <v>799</v>
      </c>
      <c r="D38" s="11" t="s">
        <v>799</v>
      </c>
      <c r="E38" s="11" t="s">
        <v>800</v>
      </c>
      <c r="F38" s="11">
        <v>0</v>
      </c>
      <c r="G38" s="11" t="s">
        <v>1007</v>
      </c>
      <c r="H38" s="11" t="s">
        <v>1008</v>
      </c>
      <c r="I38" s="11" t="s">
        <v>1009</v>
      </c>
      <c r="J38" s="11">
        <v>1</v>
      </c>
      <c r="K38" s="11"/>
      <c r="L38" s="11"/>
      <c r="M38" s="11">
        <v>1</v>
      </c>
      <c r="N38" s="11"/>
      <c r="O38" s="11"/>
      <c r="P38" s="11"/>
      <c r="Q38" s="11">
        <v>1</v>
      </c>
      <c r="R38" s="11"/>
      <c r="S38" s="11"/>
      <c r="T38" s="11">
        <v>1</v>
      </c>
      <c r="U38" s="13" t="s">
        <v>14</v>
      </c>
      <c r="V38" s="29" t="s">
        <v>44</v>
      </c>
      <c r="W38" s="18" t="s">
        <v>45</v>
      </c>
      <c r="X38" s="18" t="s">
        <v>741</v>
      </c>
      <c r="Y38" s="18" t="s">
        <v>1010</v>
      </c>
      <c r="Z38" s="28" t="s">
        <v>868</v>
      </c>
      <c r="AA38" s="13" t="s">
        <v>1011</v>
      </c>
      <c r="AB38" s="11" t="s">
        <v>777</v>
      </c>
      <c r="AC38" s="8" t="s">
        <v>746</v>
      </c>
      <c r="AD38" s="13"/>
      <c r="AE38" s="13"/>
      <c r="AF38" s="13"/>
      <c r="AG38" s="13"/>
      <c r="AH38" s="13"/>
      <c r="AI38" s="13"/>
      <c r="AJ38" s="13"/>
      <c r="AK38" s="13" t="s">
        <v>1012</v>
      </c>
      <c r="AL38" s="13"/>
      <c r="AM38" s="11" t="s">
        <v>1013</v>
      </c>
      <c r="AN38" s="11" t="s">
        <v>1014</v>
      </c>
      <c r="AO38" s="18" t="s">
        <v>1015</v>
      </c>
      <c r="AP38" s="30" t="s">
        <v>1016</v>
      </c>
      <c r="AQ38" s="28" t="s">
        <v>1006</v>
      </c>
    </row>
    <row r="39" spans="1:43" s="15" customFormat="1" ht="19.899999999999999" customHeight="1" x14ac:dyDescent="0.3">
      <c r="A39" s="11">
        <v>47</v>
      </c>
      <c r="B39" s="11" t="s">
        <v>735</v>
      </c>
      <c r="C39" s="11" t="s">
        <v>753</v>
      </c>
      <c r="D39" s="11" t="s">
        <v>753</v>
      </c>
      <c r="E39" s="11" t="s">
        <v>800</v>
      </c>
      <c r="F39" s="11">
        <v>0</v>
      </c>
      <c r="G39" s="11" t="s">
        <v>1017</v>
      </c>
      <c r="H39" s="11" t="s">
        <v>1018</v>
      </c>
      <c r="I39" s="11" t="s">
        <v>1019</v>
      </c>
      <c r="J39" s="11">
        <v>1</v>
      </c>
      <c r="K39" s="11"/>
      <c r="L39" s="11"/>
      <c r="M39" s="11"/>
      <c r="N39" s="11"/>
      <c r="O39" s="11"/>
      <c r="P39" s="11"/>
      <c r="Q39" s="11">
        <v>1</v>
      </c>
      <c r="R39" s="11"/>
      <c r="S39" s="11"/>
      <c r="T39" s="11">
        <v>1</v>
      </c>
      <c r="U39" s="13" t="s">
        <v>25</v>
      </c>
      <c r="V39" s="28" t="s">
        <v>46</v>
      </c>
      <c r="W39" s="31" t="s">
        <v>47</v>
      </c>
      <c r="X39" s="31" t="s">
        <v>741</v>
      </c>
      <c r="Y39" s="31" t="s">
        <v>1020</v>
      </c>
      <c r="Z39" s="28" t="s">
        <v>1021</v>
      </c>
      <c r="AA39" s="13" t="s">
        <v>1022</v>
      </c>
      <c r="AB39" s="11" t="s">
        <v>777</v>
      </c>
      <c r="AC39" s="8" t="s">
        <v>899</v>
      </c>
      <c r="AD39" s="28" t="s">
        <v>727</v>
      </c>
      <c r="AE39" s="28"/>
      <c r="AF39" s="28"/>
      <c r="AG39" s="28"/>
      <c r="AH39" s="18" t="s">
        <v>693</v>
      </c>
      <c r="AI39" s="32"/>
      <c r="AJ39" s="28"/>
      <c r="AK39" s="28" t="s">
        <v>1023</v>
      </c>
      <c r="AL39" s="13"/>
      <c r="AM39" s="28" t="s">
        <v>1024</v>
      </c>
      <c r="AN39" s="14" t="s">
        <v>1025</v>
      </c>
      <c r="AO39" s="31" t="s">
        <v>1026</v>
      </c>
      <c r="AP39" s="30" t="s">
        <v>1019</v>
      </c>
      <c r="AQ39" s="28" t="s">
        <v>1006</v>
      </c>
    </row>
    <row r="40" spans="1:43" s="15" customFormat="1" ht="19.899999999999999" customHeight="1" x14ac:dyDescent="0.3">
      <c r="A40" s="11">
        <v>48</v>
      </c>
      <c r="B40" s="11" t="s">
        <v>735</v>
      </c>
      <c r="C40" s="11" t="s">
        <v>736</v>
      </c>
      <c r="D40" s="11" t="s">
        <v>736</v>
      </c>
      <c r="E40" s="11" t="s">
        <v>800</v>
      </c>
      <c r="F40" s="11">
        <v>0</v>
      </c>
      <c r="G40" s="11" t="s">
        <v>1027</v>
      </c>
      <c r="H40" s="11" t="s">
        <v>1028</v>
      </c>
      <c r="I40" s="11" t="s">
        <v>1029</v>
      </c>
      <c r="J40" s="11">
        <v>1</v>
      </c>
      <c r="K40" s="11">
        <v>1</v>
      </c>
      <c r="L40" s="11">
        <v>1</v>
      </c>
      <c r="M40" s="11">
        <v>1</v>
      </c>
      <c r="N40" s="11"/>
      <c r="O40" s="11"/>
      <c r="P40" s="11"/>
      <c r="Q40" s="11"/>
      <c r="R40" s="11">
        <v>1</v>
      </c>
      <c r="S40" s="11"/>
      <c r="T40" s="11"/>
      <c r="U40" s="13" t="s">
        <v>4</v>
      </c>
      <c r="V40" s="18" t="s">
        <v>107</v>
      </c>
      <c r="W40" s="9" t="s">
        <v>1030</v>
      </c>
      <c r="X40" s="9" t="s">
        <v>1032</v>
      </c>
      <c r="Y40" s="18" t="s">
        <v>1033</v>
      </c>
      <c r="Z40" s="18" t="s">
        <v>1034</v>
      </c>
      <c r="AA40" s="18" t="s">
        <v>629</v>
      </c>
      <c r="AB40" s="11" t="s">
        <v>777</v>
      </c>
      <c r="AC40" s="8" t="s">
        <v>746</v>
      </c>
      <c r="AD40" s="18" t="s">
        <v>1035</v>
      </c>
      <c r="AE40" s="18"/>
      <c r="AF40" s="18"/>
      <c r="AG40" s="18"/>
      <c r="AH40" s="18"/>
      <c r="AI40" s="18"/>
      <c r="AJ40" s="18"/>
      <c r="AK40" s="18" t="s">
        <v>1036</v>
      </c>
      <c r="AL40" s="18" t="s">
        <v>1037</v>
      </c>
      <c r="AM40" s="18" t="s">
        <v>1038</v>
      </c>
      <c r="AN40" s="24" t="s">
        <v>1039</v>
      </c>
      <c r="AO40" s="18" t="s">
        <v>1040</v>
      </c>
      <c r="AP40" s="11" t="s">
        <v>1041</v>
      </c>
      <c r="AQ40" s="18" t="s">
        <v>1042</v>
      </c>
    </row>
    <row r="41" spans="1:43" s="15" customFormat="1" ht="19.899999999999999" customHeight="1" x14ac:dyDescent="0.3">
      <c r="A41" s="11">
        <v>50</v>
      </c>
      <c r="B41" s="11" t="s">
        <v>735</v>
      </c>
      <c r="C41" s="11" t="s">
        <v>769</v>
      </c>
      <c r="D41" s="11" t="s">
        <v>819</v>
      </c>
      <c r="E41" s="11" t="s">
        <v>737</v>
      </c>
      <c r="F41" s="11">
        <v>0</v>
      </c>
      <c r="G41" s="11" t="s">
        <v>1043</v>
      </c>
      <c r="H41" s="11" t="s">
        <v>1044</v>
      </c>
      <c r="I41" s="11" t="s">
        <v>1045</v>
      </c>
      <c r="J41" s="11">
        <v>1</v>
      </c>
      <c r="K41" s="11"/>
      <c r="L41" s="11">
        <v>1</v>
      </c>
      <c r="M41" s="11"/>
      <c r="N41" s="11"/>
      <c r="O41" s="11"/>
      <c r="P41" s="11"/>
      <c r="Q41" s="11">
        <v>1</v>
      </c>
      <c r="R41" s="11"/>
      <c r="S41" s="11"/>
      <c r="T41" s="11">
        <v>1</v>
      </c>
      <c r="U41" s="33" t="s">
        <v>22</v>
      </c>
      <c r="V41" s="18" t="s">
        <v>48</v>
      </c>
      <c r="W41" s="9" t="s">
        <v>49</v>
      </c>
      <c r="X41" s="9" t="s">
        <v>805</v>
      </c>
      <c r="Y41" s="18" t="s">
        <v>1046</v>
      </c>
      <c r="Z41" s="13" t="s">
        <v>1048</v>
      </c>
      <c r="AA41" s="13" t="s">
        <v>1049</v>
      </c>
      <c r="AB41" s="11" t="s">
        <v>777</v>
      </c>
      <c r="AC41" s="8" t="s">
        <v>746</v>
      </c>
      <c r="AD41" s="18"/>
      <c r="AE41" s="18"/>
      <c r="AF41" s="18"/>
      <c r="AG41" s="18"/>
      <c r="AH41" s="18"/>
      <c r="AI41" s="18"/>
      <c r="AJ41" s="13" t="s">
        <v>747</v>
      </c>
      <c r="AK41" s="18" t="s">
        <v>1050</v>
      </c>
      <c r="AL41" s="18" t="s">
        <v>1051</v>
      </c>
      <c r="AM41" s="18" t="s">
        <v>1052</v>
      </c>
      <c r="AN41" s="24" t="s">
        <v>1053</v>
      </c>
      <c r="AO41" s="18" t="s">
        <v>1054</v>
      </c>
      <c r="AP41" s="11" t="s">
        <v>1055</v>
      </c>
      <c r="AQ41" s="18" t="s">
        <v>1042</v>
      </c>
    </row>
    <row r="42" spans="1:43" s="15" customFormat="1" ht="19.899999999999999" customHeight="1" x14ac:dyDescent="0.3">
      <c r="A42" s="11">
        <v>51</v>
      </c>
      <c r="B42" s="11" t="s">
        <v>735</v>
      </c>
      <c r="C42" s="11" t="s">
        <v>1057</v>
      </c>
      <c r="D42" s="11" t="s">
        <v>769</v>
      </c>
      <c r="E42" s="11" t="s">
        <v>800</v>
      </c>
      <c r="F42" s="11">
        <v>0</v>
      </c>
      <c r="G42" s="11" t="s">
        <v>1058</v>
      </c>
      <c r="H42" s="11" t="s">
        <v>1059</v>
      </c>
      <c r="I42" s="11" t="s">
        <v>1060</v>
      </c>
      <c r="J42" s="11"/>
      <c r="K42" s="11">
        <v>1</v>
      </c>
      <c r="L42" s="11"/>
      <c r="M42" s="11"/>
      <c r="N42" s="11"/>
      <c r="O42" s="11"/>
      <c r="P42" s="11"/>
      <c r="Q42" s="11"/>
      <c r="R42" s="11">
        <v>1</v>
      </c>
      <c r="S42" s="11"/>
      <c r="T42" s="11">
        <v>1</v>
      </c>
      <c r="U42" s="34" t="s">
        <v>28</v>
      </c>
      <c r="V42" s="18" t="s">
        <v>50</v>
      </c>
      <c r="W42" s="9" t="s">
        <v>51</v>
      </c>
      <c r="X42" s="9" t="s">
        <v>805</v>
      </c>
      <c r="Y42" s="18" t="s">
        <v>1061</v>
      </c>
      <c r="Z42" s="13" t="s">
        <v>1063</v>
      </c>
      <c r="AA42" s="9" t="s">
        <v>1064</v>
      </c>
      <c r="AB42" s="11" t="s">
        <v>777</v>
      </c>
      <c r="AC42" s="8" t="s">
        <v>746</v>
      </c>
      <c r="AD42" s="18"/>
      <c r="AE42" s="18"/>
      <c r="AF42" s="18"/>
      <c r="AG42" s="18"/>
      <c r="AH42" s="18"/>
      <c r="AI42" s="18"/>
      <c r="AJ42" s="18"/>
      <c r="AK42" s="18" t="s">
        <v>1065</v>
      </c>
      <c r="AL42" s="18"/>
      <c r="AM42" s="18" t="s">
        <v>1066</v>
      </c>
      <c r="AN42" s="11" t="s">
        <v>1067</v>
      </c>
      <c r="AO42" s="18" t="s">
        <v>1068</v>
      </c>
      <c r="AP42" s="11" t="s">
        <v>1069</v>
      </c>
      <c r="AQ42" s="18" t="s">
        <v>1042</v>
      </c>
    </row>
    <row r="43" spans="1:43" s="15" customFormat="1" ht="19.899999999999999" customHeight="1" x14ac:dyDescent="0.3">
      <c r="A43" s="11">
        <v>52</v>
      </c>
      <c r="B43" s="11" t="s">
        <v>735</v>
      </c>
      <c r="C43" s="11" t="s">
        <v>799</v>
      </c>
      <c r="D43" s="11" t="s">
        <v>799</v>
      </c>
      <c r="E43" s="11" t="s">
        <v>800</v>
      </c>
      <c r="F43" s="11">
        <v>0</v>
      </c>
      <c r="G43" s="11" t="s">
        <v>1070</v>
      </c>
      <c r="H43" s="11" t="s">
        <v>1071</v>
      </c>
      <c r="I43" s="11" t="s">
        <v>1072</v>
      </c>
      <c r="J43" s="11"/>
      <c r="K43" s="11"/>
      <c r="L43" s="11">
        <v>1</v>
      </c>
      <c r="M43" s="11">
        <v>1</v>
      </c>
      <c r="N43" s="11"/>
      <c r="O43" s="11"/>
      <c r="P43" s="11"/>
      <c r="Q43" s="11">
        <v>1</v>
      </c>
      <c r="R43" s="11"/>
      <c r="S43" s="11"/>
      <c r="T43" s="11">
        <v>2</v>
      </c>
      <c r="U43" s="33" t="s">
        <v>11</v>
      </c>
      <c r="V43" s="35" t="s">
        <v>108</v>
      </c>
      <c r="W43" s="9" t="s">
        <v>1073</v>
      </c>
      <c r="X43" s="9" t="s">
        <v>1074</v>
      </c>
      <c r="Y43" s="18" t="s">
        <v>1075</v>
      </c>
      <c r="Z43" s="18" t="s">
        <v>1076</v>
      </c>
      <c r="AA43" s="11" t="s">
        <v>1077</v>
      </c>
      <c r="AB43" s="11" t="s">
        <v>777</v>
      </c>
      <c r="AC43" s="8" t="s">
        <v>746</v>
      </c>
      <c r="AD43" s="18" t="s">
        <v>727</v>
      </c>
      <c r="AE43" s="18"/>
      <c r="AF43" s="18"/>
      <c r="AG43" s="18"/>
      <c r="AH43" s="18"/>
      <c r="AI43" s="18"/>
      <c r="AJ43" s="18"/>
      <c r="AK43" s="18" t="s">
        <v>1070</v>
      </c>
      <c r="AL43" s="18" t="s">
        <v>1078</v>
      </c>
      <c r="AM43" s="18" t="s">
        <v>1079</v>
      </c>
      <c r="AN43" s="11" t="s">
        <v>1080</v>
      </c>
      <c r="AO43" s="18" t="s">
        <v>1081</v>
      </c>
      <c r="AP43" s="11" t="s">
        <v>1082</v>
      </c>
      <c r="AQ43" s="18" t="s">
        <v>1042</v>
      </c>
    </row>
    <row r="44" spans="1:43" s="15" customFormat="1" ht="19.899999999999999" customHeight="1" x14ac:dyDescent="0.3">
      <c r="A44" s="11">
        <v>54</v>
      </c>
      <c r="B44" s="11" t="s">
        <v>735</v>
      </c>
      <c r="C44" s="11" t="s">
        <v>799</v>
      </c>
      <c r="D44" s="11" t="s">
        <v>799</v>
      </c>
      <c r="E44" s="11" t="s">
        <v>737</v>
      </c>
      <c r="F44" s="11">
        <v>0</v>
      </c>
      <c r="G44" s="11" t="s">
        <v>1083</v>
      </c>
      <c r="H44" s="11" t="s">
        <v>1084</v>
      </c>
      <c r="I44" s="11" t="s">
        <v>1085</v>
      </c>
      <c r="J44" s="11"/>
      <c r="K44" s="11"/>
      <c r="L44" s="11">
        <v>1</v>
      </c>
      <c r="M44" s="11"/>
      <c r="N44" s="11"/>
      <c r="O44" s="11"/>
      <c r="P44" s="11"/>
      <c r="Q44" s="11"/>
      <c r="R44" s="11"/>
      <c r="S44" s="11" t="s">
        <v>1086</v>
      </c>
      <c r="T44" s="11">
        <v>3</v>
      </c>
      <c r="U44" s="33" t="s">
        <v>22</v>
      </c>
      <c r="V44" s="18" t="s">
        <v>52</v>
      </c>
      <c r="W44" s="9" t="s">
        <v>53</v>
      </c>
      <c r="X44" s="9" t="s">
        <v>773</v>
      </c>
      <c r="Y44" s="18" t="s">
        <v>1087</v>
      </c>
      <c r="Z44" s="13" t="s">
        <v>1089</v>
      </c>
      <c r="AA44" s="18" t="s">
        <v>1090</v>
      </c>
      <c r="AB44" s="13" t="s">
        <v>760</v>
      </c>
      <c r="AC44" s="8" t="s">
        <v>746</v>
      </c>
      <c r="AD44" s="18"/>
      <c r="AE44" s="18"/>
      <c r="AF44" s="18"/>
      <c r="AG44" s="18"/>
      <c r="AH44" s="18"/>
      <c r="AI44" s="18"/>
      <c r="AJ44" s="18"/>
      <c r="AK44" s="18" t="s">
        <v>1091</v>
      </c>
      <c r="AL44" s="18" t="s">
        <v>1092</v>
      </c>
      <c r="AM44" s="18" t="s">
        <v>1093</v>
      </c>
      <c r="AN44" s="18" t="s">
        <v>1094</v>
      </c>
      <c r="AO44" s="18" t="s">
        <v>1095</v>
      </c>
      <c r="AP44" s="11" t="s">
        <v>1096</v>
      </c>
      <c r="AQ44" s="18" t="s">
        <v>1042</v>
      </c>
    </row>
    <row r="45" spans="1:43" s="15" customFormat="1" ht="19.899999999999999" customHeight="1" x14ac:dyDescent="0.3">
      <c r="A45" s="11">
        <v>55</v>
      </c>
      <c r="B45" s="11" t="s">
        <v>735</v>
      </c>
      <c r="C45" s="11" t="s">
        <v>769</v>
      </c>
      <c r="D45" s="11" t="s">
        <v>838</v>
      </c>
      <c r="E45" s="11" t="s">
        <v>737</v>
      </c>
      <c r="F45" s="11">
        <v>0</v>
      </c>
      <c r="G45" s="11" t="s">
        <v>1097</v>
      </c>
      <c r="H45" s="11" t="s">
        <v>1098</v>
      </c>
      <c r="I45" s="11" t="s">
        <v>1099</v>
      </c>
      <c r="J45" s="11">
        <v>1</v>
      </c>
      <c r="K45" s="11">
        <v>1</v>
      </c>
      <c r="L45" s="11"/>
      <c r="M45" s="11"/>
      <c r="N45" s="11"/>
      <c r="O45" s="11"/>
      <c r="P45" s="11"/>
      <c r="Q45" s="11"/>
      <c r="R45" s="11"/>
      <c r="S45" s="11">
        <v>1</v>
      </c>
      <c r="T45" s="11"/>
      <c r="U45" s="33" t="s">
        <v>57</v>
      </c>
      <c r="V45" s="13" t="s">
        <v>109</v>
      </c>
      <c r="W45" s="18" t="s">
        <v>110</v>
      </c>
      <c r="X45" s="18" t="s">
        <v>842</v>
      </c>
      <c r="Y45" s="9" t="s">
        <v>1100</v>
      </c>
      <c r="Z45" s="13" t="s">
        <v>10</v>
      </c>
      <c r="AA45" s="11" t="s">
        <v>1101</v>
      </c>
      <c r="AB45" s="11" t="s">
        <v>777</v>
      </c>
      <c r="AC45" s="8" t="s">
        <v>746</v>
      </c>
      <c r="AD45" s="13" t="s">
        <v>1102</v>
      </c>
      <c r="AE45" s="22"/>
      <c r="AF45" s="13"/>
      <c r="AG45" s="13"/>
      <c r="AH45" s="18"/>
      <c r="AI45" s="18"/>
      <c r="AJ45" s="18"/>
      <c r="AK45" s="9" t="s">
        <v>1103</v>
      </c>
      <c r="AL45" s="9"/>
      <c r="AM45" s="9" t="s">
        <v>1104</v>
      </c>
      <c r="AN45" s="9" t="s">
        <v>1105</v>
      </c>
      <c r="AO45" s="9" t="s">
        <v>1106</v>
      </c>
      <c r="AP45" s="11" t="s">
        <v>1107</v>
      </c>
      <c r="AQ45" s="13" t="s">
        <v>1108</v>
      </c>
    </row>
    <row r="46" spans="1:43" s="15" customFormat="1" ht="19.899999999999999" customHeight="1" x14ac:dyDescent="0.3">
      <c r="A46" s="11">
        <v>56</v>
      </c>
      <c r="B46" s="11" t="s">
        <v>735</v>
      </c>
      <c r="C46" s="11" t="s">
        <v>769</v>
      </c>
      <c r="D46" s="11" t="s">
        <v>838</v>
      </c>
      <c r="E46" s="11" t="s">
        <v>800</v>
      </c>
      <c r="F46" s="11">
        <v>0</v>
      </c>
      <c r="G46" s="11" t="s">
        <v>1109</v>
      </c>
      <c r="H46" s="11" t="s">
        <v>1110</v>
      </c>
      <c r="I46" s="11" t="s">
        <v>1111</v>
      </c>
      <c r="J46" s="11">
        <v>1</v>
      </c>
      <c r="K46" s="11">
        <v>1</v>
      </c>
      <c r="L46" s="11">
        <v>1</v>
      </c>
      <c r="M46" s="11">
        <v>1</v>
      </c>
      <c r="N46" s="11"/>
      <c r="O46" s="11"/>
      <c r="P46" s="11"/>
      <c r="Q46" s="11">
        <v>1</v>
      </c>
      <c r="R46" s="11"/>
      <c r="S46" s="11"/>
      <c r="T46" s="11"/>
      <c r="U46" s="33" t="s">
        <v>4</v>
      </c>
      <c r="V46" s="13" t="s">
        <v>111</v>
      </c>
      <c r="W46" s="18" t="s">
        <v>112</v>
      </c>
      <c r="X46" s="18" t="s">
        <v>842</v>
      </c>
      <c r="Y46" s="9" t="s">
        <v>1112</v>
      </c>
      <c r="Z46" s="13" t="s">
        <v>504</v>
      </c>
      <c r="AA46" s="9" t="s">
        <v>1113</v>
      </c>
      <c r="AB46" s="13" t="s">
        <v>745</v>
      </c>
      <c r="AC46" s="8" t="s">
        <v>829</v>
      </c>
      <c r="AD46" s="13" t="s">
        <v>1035</v>
      </c>
      <c r="AE46" s="22"/>
      <c r="AF46" s="13"/>
      <c r="AG46" s="13"/>
      <c r="AH46" s="18"/>
      <c r="AI46" s="18"/>
      <c r="AJ46" s="13" t="s">
        <v>747</v>
      </c>
      <c r="AK46" s="11" t="s">
        <v>1114</v>
      </c>
      <c r="AL46" s="9" t="s">
        <v>1115</v>
      </c>
      <c r="AM46" s="9" t="s">
        <v>1116</v>
      </c>
      <c r="AN46" s="9" t="s">
        <v>1116</v>
      </c>
      <c r="AO46" s="9" t="s">
        <v>1117</v>
      </c>
      <c r="AP46" s="11" t="s">
        <v>1118</v>
      </c>
      <c r="AQ46" s="13" t="s">
        <v>1108</v>
      </c>
    </row>
    <row r="47" spans="1:43" s="15" customFormat="1" ht="19.899999999999999" customHeight="1" x14ac:dyDescent="0.3">
      <c r="A47" s="11">
        <v>59</v>
      </c>
      <c r="B47" s="11" t="s">
        <v>735</v>
      </c>
      <c r="C47" s="11" t="s">
        <v>838</v>
      </c>
      <c r="D47" s="11" t="s">
        <v>838</v>
      </c>
      <c r="E47" s="11" t="s">
        <v>800</v>
      </c>
      <c r="F47" s="11">
        <v>0</v>
      </c>
      <c r="G47" s="11" t="s">
        <v>1119</v>
      </c>
      <c r="H47" s="11" t="s">
        <v>1120</v>
      </c>
      <c r="I47" s="11" t="s">
        <v>1121</v>
      </c>
      <c r="J47" s="11">
        <v>1</v>
      </c>
      <c r="K47" s="11"/>
      <c r="L47" s="11"/>
      <c r="M47" s="11"/>
      <c r="N47" s="11"/>
      <c r="O47" s="11"/>
      <c r="P47" s="11"/>
      <c r="Q47" s="11"/>
      <c r="R47" s="11">
        <v>1</v>
      </c>
      <c r="S47" s="11"/>
      <c r="T47" s="11"/>
      <c r="U47" s="13" t="s">
        <v>4</v>
      </c>
      <c r="V47" s="13" t="s">
        <v>1122</v>
      </c>
      <c r="W47" s="9" t="s">
        <v>1123</v>
      </c>
      <c r="X47" s="9" t="s">
        <v>741</v>
      </c>
      <c r="Y47" s="22" t="s">
        <v>1124</v>
      </c>
      <c r="Z47" s="11" t="s">
        <v>844</v>
      </c>
      <c r="AA47" s="13" t="s">
        <v>1125</v>
      </c>
      <c r="AB47" s="11" t="s">
        <v>777</v>
      </c>
      <c r="AC47" s="8" t="s">
        <v>899</v>
      </c>
      <c r="AD47" s="13" t="s">
        <v>1035</v>
      </c>
      <c r="AE47" s="22"/>
      <c r="AF47" s="13"/>
      <c r="AG47" s="13"/>
      <c r="AH47" s="9" t="s">
        <v>1126</v>
      </c>
      <c r="AI47" s="9"/>
      <c r="AJ47" s="9"/>
      <c r="AK47" s="9" t="s">
        <v>1127</v>
      </c>
      <c r="AL47" s="9"/>
      <c r="AM47" s="9" t="s">
        <v>1128</v>
      </c>
      <c r="AN47" s="11" t="s">
        <v>1129</v>
      </c>
      <c r="AO47" s="9" t="s">
        <v>1130</v>
      </c>
      <c r="AP47" s="11" t="s">
        <v>1131</v>
      </c>
      <c r="AQ47" s="13" t="s">
        <v>1132</v>
      </c>
    </row>
    <row r="48" spans="1:43" s="15" customFormat="1" ht="19.899999999999999" customHeight="1" x14ac:dyDescent="0.3">
      <c r="A48" s="11">
        <v>60</v>
      </c>
      <c r="B48" s="11" t="s">
        <v>735</v>
      </c>
      <c r="C48" s="11" t="s">
        <v>819</v>
      </c>
      <c r="D48" s="11" t="s">
        <v>753</v>
      </c>
      <c r="E48" s="11" t="s">
        <v>800</v>
      </c>
      <c r="F48" s="11">
        <v>0</v>
      </c>
      <c r="G48" s="11" t="s">
        <v>1133</v>
      </c>
      <c r="H48" s="11" t="s">
        <v>1134</v>
      </c>
      <c r="I48" s="11" t="s">
        <v>1135</v>
      </c>
      <c r="J48" s="11">
        <v>1</v>
      </c>
      <c r="K48" s="11">
        <v>1</v>
      </c>
      <c r="L48" s="11"/>
      <c r="M48" s="11"/>
      <c r="N48" s="11"/>
      <c r="O48" s="11"/>
      <c r="P48" s="11"/>
      <c r="Q48" s="11">
        <v>1</v>
      </c>
      <c r="R48" s="11"/>
      <c r="S48" s="11"/>
      <c r="T48" s="11"/>
      <c r="U48" s="9" t="s">
        <v>17</v>
      </c>
      <c r="V48" s="13" t="s">
        <v>113</v>
      </c>
      <c r="W48" s="9" t="s">
        <v>1136</v>
      </c>
      <c r="X48" s="9" t="s">
        <v>741</v>
      </c>
      <c r="Y48" s="9" t="s">
        <v>1137</v>
      </c>
      <c r="Z48" s="9" t="s">
        <v>17</v>
      </c>
      <c r="AA48" s="11" t="s">
        <v>1138</v>
      </c>
      <c r="AB48" s="13" t="s">
        <v>745</v>
      </c>
      <c r="AC48" s="8" t="s">
        <v>829</v>
      </c>
      <c r="AD48" s="13" t="s">
        <v>830</v>
      </c>
      <c r="AE48" s="22"/>
      <c r="AF48" s="13" t="s">
        <v>1140</v>
      </c>
      <c r="AG48" s="13"/>
      <c r="AH48" s="9"/>
      <c r="AI48" s="9"/>
      <c r="AJ48" s="9"/>
      <c r="AK48" s="9" t="s">
        <v>1141</v>
      </c>
      <c r="AL48" s="9" t="s">
        <v>1142</v>
      </c>
      <c r="AM48" s="9" t="s">
        <v>1143</v>
      </c>
      <c r="AN48" s="9" t="s">
        <v>1144</v>
      </c>
      <c r="AO48" s="11" t="s">
        <v>1145</v>
      </c>
      <c r="AP48" s="11" t="s">
        <v>1146</v>
      </c>
      <c r="AQ48" s="13" t="s">
        <v>1132</v>
      </c>
    </row>
    <row r="49" spans="1:43" s="15" customFormat="1" ht="19.899999999999999" customHeight="1" x14ac:dyDescent="0.3">
      <c r="A49" s="11">
        <v>62</v>
      </c>
      <c r="B49" s="11" t="s">
        <v>735</v>
      </c>
      <c r="C49" s="11" t="s">
        <v>753</v>
      </c>
      <c r="D49" s="11" t="s">
        <v>753</v>
      </c>
      <c r="E49" s="11" t="s">
        <v>737</v>
      </c>
      <c r="F49" s="11">
        <v>0</v>
      </c>
      <c r="G49" s="11" t="s">
        <v>1147</v>
      </c>
      <c r="H49" s="11" t="s">
        <v>1148</v>
      </c>
      <c r="I49" s="11" t="s">
        <v>1149</v>
      </c>
      <c r="J49" s="11">
        <v>1</v>
      </c>
      <c r="K49" s="11">
        <v>1</v>
      </c>
      <c r="L49" s="11">
        <v>1</v>
      </c>
      <c r="M49" s="11"/>
      <c r="N49" s="11"/>
      <c r="O49" s="11">
        <v>1</v>
      </c>
      <c r="P49" s="11"/>
      <c r="Q49" s="11">
        <v>1</v>
      </c>
      <c r="R49" s="11"/>
      <c r="S49" s="11"/>
      <c r="T49" s="11"/>
      <c r="U49" s="13" t="s">
        <v>5</v>
      </c>
      <c r="V49" s="11" t="s">
        <v>114</v>
      </c>
      <c r="W49" s="11" t="s">
        <v>115</v>
      </c>
      <c r="X49" s="11" t="s">
        <v>805</v>
      </c>
      <c r="Y49" s="9" t="s">
        <v>1150</v>
      </c>
      <c r="Z49" s="9" t="s">
        <v>1151</v>
      </c>
      <c r="AA49" s="13" t="s">
        <v>1152</v>
      </c>
      <c r="AB49" s="11" t="s">
        <v>777</v>
      </c>
      <c r="AC49" s="8" t="s">
        <v>746</v>
      </c>
      <c r="AD49" s="13" t="s">
        <v>1154</v>
      </c>
      <c r="AE49" s="11" t="s">
        <v>1154</v>
      </c>
      <c r="AF49" s="11"/>
      <c r="AG49" s="11"/>
      <c r="AH49" s="9"/>
      <c r="AI49" s="9"/>
      <c r="AJ49" s="9"/>
      <c r="AK49" s="9" t="s">
        <v>1155</v>
      </c>
      <c r="AL49" s="9"/>
      <c r="AM49" s="9" t="s">
        <v>1156</v>
      </c>
      <c r="AN49" s="9" t="s">
        <v>1157</v>
      </c>
      <c r="AO49" s="9" t="s">
        <v>1158</v>
      </c>
      <c r="AP49" s="11" t="s">
        <v>1159</v>
      </c>
      <c r="AQ49" s="13" t="s">
        <v>1160</v>
      </c>
    </row>
    <row r="50" spans="1:43" s="15" customFormat="1" ht="19.899999999999999" customHeight="1" x14ac:dyDescent="0.3">
      <c r="A50" s="11">
        <v>63</v>
      </c>
      <c r="B50" s="11" t="s">
        <v>735</v>
      </c>
      <c r="C50" s="11" t="s">
        <v>753</v>
      </c>
      <c r="D50" s="11" t="s">
        <v>753</v>
      </c>
      <c r="E50" s="11" t="s">
        <v>737</v>
      </c>
      <c r="F50" s="11">
        <v>0</v>
      </c>
      <c r="G50" s="11" t="s">
        <v>1161</v>
      </c>
      <c r="H50" s="11" t="s">
        <v>1162</v>
      </c>
      <c r="I50" s="11" t="s">
        <v>1163</v>
      </c>
      <c r="J50" s="11">
        <v>1</v>
      </c>
      <c r="K50" s="11"/>
      <c r="L50" s="11"/>
      <c r="M50" s="11">
        <v>1</v>
      </c>
      <c r="N50" s="11"/>
      <c r="O50" s="11"/>
      <c r="P50" s="11"/>
      <c r="Q50" s="11">
        <v>1</v>
      </c>
      <c r="R50" s="11"/>
      <c r="S50" s="11"/>
      <c r="T50" s="11">
        <v>2</v>
      </c>
      <c r="U50" s="13" t="s">
        <v>5</v>
      </c>
      <c r="V50" s="11" t="s">
        <v>54</v>
      </c>
      <c r="W50" s="11" t="s">
        <v>55</v>
      </c>
      <c r="X50" s="11" t="s">
        <v>1164</v>
      </c>
      <c r="Y50" s="11" t="s">
        <v>1165</v>
      </c>
      <c r="Z50" s="11" t="s">
        <v>1166</v>
      </c>
      <c r="AA50" s="13" t="s">
        <v>1167</v>
      </c>
      <c r="AB50" s="11" t="s">
        <v>777</v>
      </c>
      <c r="AC50" s="8" t="s">
        <v>746</v>
      </c>
      <c r="AD50" s="11" t="s">
        <v>1168</v>
      </c>
      <c r="AE50" s="22"/>
      <c r="AF50" s="11"/>
      <c r="AG50" s="11"/>
      <c r="AH50" s="11"/>
      <c r="AI50" s="11"/>
      <c r="AJ50" s="11"/>
      <c r="AK50" s="11" t="s">
        <v>1169</v>
      </c>
      <c r="AL50" s="11"/>
      <c r="AM50" s="11" t="s">
        <v>1170</v>
      </c>
      <c r="AN50" s="11" t="s">
        <v>1171</v>
      </c>
      <c r="AO50" s="11" t="s">
        <v>1172</v>
      </c>
      <c r="AP50" s="11" t="s">
        <v>1173</v>
      </c>
      <c r="AQ50" s="13" t="s">
        <v>1174</v>
      </c>
    </row>
    <row r="51" spans="1:43" s="15" customFormat="1" ht="19.899999999999999" customHeight="1" x14ac:dyDescent="0.3">
      <c r="A51" s="11">
        <v>64</v>
      </c>
      <c r="B51" s="11" t="s">
        <v>735</v>
      </c>
      <c r="C51" s="11" t="s">
        <v>1175</v>
      </c>
      <c r="D51" s="11" t="s">
        <v>1176</v>
      </c>
      <c r="E51" s="11" t="s">
        <v>800</v>
      </c>
      <c r="F51" s="11">
        <v>0</v>
      </c>
      <c r="G51" s="11" t="s">
        <v>1177</v>
      </c>
      <c r="H51" s="11" t="s">
        <v>1178</v>
      </c>
      <c r="I51" s="11" t="s">
        <v>1179</v>
      </c>
      <c r="J51" s="11">
        <v>1</v>
      </c>
      <c r="K51" s="11"/>
      <c r="L51" s="11">
        <v>1</v>
      </c>
      <c r="M51" s="11">
        <v>1</v>
      </c>
      <c r="N51" s="11"/>
      <c r="O51" s="11"/>
      <c r="P51" s="11"/>
      <c r="Q51" s="11"/>
      <c r="R51" s="11"/>
      <c r="S51" s="11" t="s">
        <v>880</v>
      </c>
      <c r="T51" s="11">
        <v>2</v>
      </c>
      <c r="U51" s="13" t="s">
        <v>4</v>
      </c>
      <c r="V51" s="11" t="s">
        <v>116</v>
      </c>
      <c r="W51" s="11" t="s">
        <v>117</v>
      </c>
      <c r="X51" s="11" t="s">
        <v>741</v>
      </c>
      <c r="Y51" s="11" t="s">
        <v>1180</v>
      </c>
      <c r="Z51" s="11" t="s">
        <v>1034</v>
      </c>
      <c r="AA51" s="9" t="s">
        <v>629</v>
      </c>
      <c r="AB51" s="13" t="s">
        <v>792</v>
      </c>
      <c r="AC51" s="8" t="s">
        <v>746</v>
      </c>
      <c r="AD51" s="11" t="s">
        <v>1035</v>
      </c>
      <c r="AE51" s="22"/>
      <c r="AF51" s="11"/>
      <c r="AG51" s="11"/>
      <c r="AH51" s="11"/>
      <c r="AI51" s="11"/>
      <c r="AJ51" s="11"/>
      <c r="AK51" s="11" t="s">
        <v>1181</v>
      </c>
      <c r="AL51" s="11" t="s">
        <v>1182</v>
      </c>
      <c r="AM51" s="11" t="s">
        <v>1183</v>
      </c>
      <c r="AN51" s="11" t="s">
        <v>1184</v>
      </c>
      <c r="AO51" s="11" t="s">
        <v>1185</v>
      </c>
      <c r="AP51" s="11" t="s">
        <v>1186</v>
      </c>
      <c r="AQ51" s="13" t="s">
        <v>1187</v>
      </c>
    </row>
    <row r="52" spans="1:43" s="15" customFormat="1" ht="19.899999999999999" customHeight="1" x14ac:dyDescent="0.3">
      <c r="A52" s="11">
        <v>65</v>
      </c>
      <c r="B52" s="11" t="s">
        <v>735</v>
      </c>
      <c r="C52" s="11" t="s">
        <v>799</v>
      </c>
      <c r="D52" s="11" t="s">
        <v>799</v>
      </c>
      <c r="E52" s="11" t="s">
        <v>800</v>
      </c>
      <c r="F52" s="11">
        <v>0</v>
      </c>
      <c r="G52" s="11" t="s">
        <v>1188</v>
      </c>
      <c r="H52" s="11" t="s">
        <v>1189</v>
      </c>
      <c r="I52" s="11" t="s">
        <v>1190</v>
      </c>
      <c r="J52" s="11"/>
      <c r="K52" s="11"/>
      <c r="L52" s="11"/>
      <c r="M52" s="11">
        <v>1</v>
      </c>
      <c r="N52" s="11"/>
      <c r="O52" s="11"/>
      <c r="P52" s="11"/>
      <c r="Q52" s="11">
        <v>1</v>
      </c>
      <c r="R52" s="11"/>
      <c r="S52" s="11"/>
      <c r="T52" s="11">
        <v>1</v>
      </c>
      <c r="U52" s="13" t="s">
        <v>14</v>
      </c>
      <c r="V52" s="11" t="s">
        <v>56</v>
      </c>
      <c r="W52" s="11" t="s">
        <v>118</v>
      </c>
      <c r="X52" s="11" t="s">
        <v>741</v>
      </c>
      <c r="Y52" s="11" t="s">
        <v>1191</v>
      </c>
      <c r="Z52" s="13" t="s">
        <v>808</v>
      </c>
      <c r="AA52" s="11" t="s">
        <v>1192</v>
      </c>
      <c r="AB52" s="11" t="s">
        <v>777</v>
      </c>
      <c r="AC52" s="8" t="s">
        <v>899</v>
      </c>
      <c r="AD52" s="13" t="s">
        <v>1193</v>
      </c>
      <c r="AE52" s="11" t="s">
        <v>1195</v>
      </c>
      <c r="AF52" s="11"/>
      <c r="AG52" s="11"/>
      <c r="AH52" s="9" t="s">
        <v>1196</v>
      </c>
      <c r="AI52" s="9"/>
      <c r="AJ52" s="11"/>
      <c r="AK52" s="11" t="s">
        <v>1197</v>
      </c>
      <c r="AL52" s="11"/>
      <c r="AM52" s="11" t="s">
        <v>1198</v>
      </c>
      <c r="AN52" s="11" t="s">
        <v>1199</v>
      </c>
      <c r="AO52" s="11" t="s">
        <v>1200</v>
      </c>
      <c r="AP52" s="11" t="s">
        <v>1201</v>
      </c>
      <c r="AQ52" s="13" t="s">
        <v>1187</v>
      </c>
    </row>
    <row r="53" spans="1:43" s="15" customFormat="1" ht="19.899999999999999" customHeight="1" x14ac:dyDescent="0.3">
      <c r="A53" s="11">
        <v>67</v>
      </c>
      <c r="B53" s="11" t="s">
        <v>735</v>
      </c>
      <c r="C53" s="11" t="s">
        <v>799</v>
      </c>
      <c r="D53" s="11" t="s">
        <v>799</v>
      </c>
      <c r="E53" s="11" t="s">
        <v>800</v>
      </c>
      <c r="F53" s="11">
        <v>0</v>
      </c>
      <c r="G53" s="11" t="s">
        <v>1202</v>
      </c>
      <c r="H53" s="11" t="s">
        <v>1203</v>
      </c>
      <c r="I53" s="11" t="s">
        <v>1204</v>
      </c>
      <c r="J53" s="11">
        <v>1</v>
      </c>
      <c r="K53" s="11">
        <v>1</v>
      </c>
      <c r="L53" s="11">
        <v>1</v>
      </c>
      <c r="M53" s="11">
        <v>1</v>
      </c>
      <c r="N53" s="11"/>
      <c r="O53" s="11"/>
      <c r="P53" s="11"/>
      <c r="Q53" s="11"/>
      <c r="R53" s="11"/>
      <c r="S53" s="11" t="s">
        <v>1086</v>
      </c>
      <c r="T53" s="11"/>
      <c r="U53" s="13" t="s">
        <v>5</v>
      </c>
      <c r="V53" s="11" t="s">
        <v>119</v>
      </c>
      <c r="W53" s="9" t="s">
        <v>1205</v>
      </c>
      <c r="X53" s="36" t="s">
        <v>773</v>
      </c>
      <c r="Y53" s="36" t="s">
        <v>1206</v>
      </c>
      <c r="Z53" s="9" t="s">
        <v>1166</v>
      </c>
      <c r="AA53" s="9" t="s">
        <v>1207</v>
      </c>
      <c r="AB53" s="11" t="s">
        <v>777</v>
      </c>
      <c r="AC53" s="8" t="s">
        <v>746</v>
      </c>
      <c r="AD53" s="13" t="s">
        <v>1154</v>
      </c>
      <c r="AE53" s="11" t="s">
        <v>1154</v>
      </c>
      <c r="AF53" s="9"/>
      <c r="AG53" s="9"/>
      <c r="AH53" s="9"/>
      <c r="AI53" s="9"/>
      <c r="AJ53" s="9"/>
      <c r="AK53" s="9" t="s">
        <v>1208</v>
      </c>
      <c r="AL53" s="9" t="s">
        <v>1209</v>
      </c>
      <c r="AM53" s="9" t="s">
        <v>1210</v>
      </c>
      <c r="AN53" s="9" t="s">
        <v>1211</v>
      </c>
      <c r="AO53" s="9" t="s">
        <v>1212</v>
      </c>
      <c r="AP53" s="16" t="s">
        <v>1213</v>
      </c>
      <c r="AQ53" s="13" t="s">
        <v>1214</v>
      </c>
    </row>
    <row r="54" spans="1:43" s="15" customFormat="1" ht="19.899999999999999" customHeight="1" x14ac:dyDescent="0.3">
      <c r="A54" s="11">
        <v>68</v>
      </c>
      <c r="B54" s="11" t="s">
        <v>735</v>
      </c>
      <c r="C54" s="11" t="s">
        <v>799</v>
      </c>
      <c r="D54" s="11" t="s">
        <v>799</v>
      </c>
      <c r="E54" s="11" t="s">
        <v>800</v>
      </c>
      <c r="F54" s="11">
        <v>0</v>
      </c>
      <c r="G54" s="11" t="s">
        <v>1216</v>
      </c>
      <c r="H54" s="11" t="s">
        <v>1217</v>
      </c>
      <c r="I54" s="11" t="s">
        <v>1218</v>
      </c>
      <c r="J54" s="11">
        <v>1</v>
      </c>
      <c r="K54" s="11"/>
      <c r="L54" s="11"/>
      <c r="M54" s="11"/>
      <c r="N54" s="11"/>
      <c r="O54" s="11"/>
      <c r="P54" s="11"/>
      <c r="Q54" s="11"/>
      <c r="R54" s="11">
        <v>1</v>
      </c>
      <c r="S54" s="11"/>
      <c r="T54" s="11">
        <v>1</v>
      </c>
      <c r="U54" s="13" t="s">
        <v>38</v>
      </c>
      <c r="V54" s="11" t="s">
        <v>58</v>
      </c>
      <c r="W54" s="11" t="s">
        <v>1219</v>
      </c>
      <c r="X54" s="11" t="s">
        <v>1074</v>
      </c>
      <c r="Y54" s="11" t="s">
        <v>1220</v>
      </c>
      <c r="Z54" s="11" t="s">
        <v>1221</v>
      </c>
      <c r="AA54" s="9" t="s">
        <v>1222</v>
      </c>
      <c r="AB54" s="13" t="s">
        <v>745</v>
      </c>
      <c r="AC54" s="8" t="s">
        <v>1223</v>
      </c>
      <c r="AD54" s="9" t="s">
        <v>1224</v>
      </c>
      <c r="AE54" s="22"/>
      <c r="AF54" s="9"/>
      <c r="AG54" s="9"/>
      <c r="AH54" s="11"/>
      <c r="AI54" s="11"/>
      <c r="AJ54" s="11"/>
      <c r="AK54" s="11" t="s">
        <v>1225</v>
      </c>
      <c r="AL54" s="11"/>
      <c r="AM54" s="11" t="s">
        <v>1226</v>
      </c>
      <c r="AN54" s="11" t="s">
        <v>1227</v>
      </c>
      <c r="AO54" s="9" t="s">
        <v>1228</v>
      </c>
      <c r="AP54" s="11" t="s">
        <v>1229</v>
      </c>
      <c r="AQ54" s="11" t="s">
        <v>1230</v>
      </c>
    </row>
    <row r="55" spans="1:43" s="15" customFormat="1" ht="19.899999999999999" customHeight="1" x14ac:dyDescent="0.3">
      <c r="A55" s="11">
        <v>69</v>
      </c>
      <c r="B55" s="11" t="s">
        <v>735</v>
      </c>
      <c r="C55" s="11" t="s">
        <v>799</v>
      </c>
      <c r="D55" s="11" t="s">
        <v>799</v>
      </c>
      <c r="E55" s="11" t="s">
        <v>800</v>
      </c>
      <c r="F55" s="11">
        <v>0</v>
      </c>
      <c r="G55" s="11" t="s">
        <v>1231</v>
      </c>
      <c r="H55" s="11" t="s">
        <v>1232</v>
      </c>
      <c r="I55" s="11" t="s">
        <v>1233</v>
      </c>
      <c r="J55" s="11">
        <v>1</v>
      </c>
      <c r="K55" s="11"/>
      <c r="L55" s="11"/>
      <c r="M55" s="11"/>
      <c r="N55" s="11"/>
      <c r="O55" s="11"/>
      <c r="P55" s="11"/>
      <c r="Q55" s="11">
        <v>1</v>
      </c>
      <c r="R55" s="11"/>
      <c r="S55" s="11"/>
      <c r="T55" s="11">
        <v>2</v>
      </c>
      <c r="U55" s="13" t="s">
        <v>5</v>
      </c>
      <c r="V55" s="11" t="s">
        <v>59</v>
      </c>
      <c r="W55" s="11" t="s">
        <v>1234</v>
      </c>
      <c r="X55" s="11" t="s">
        <v>1164</v>
      </c>
      <c r="Y55" s="11" t="s">
        <v>1235</v>
      </c>
      <c r="Z55" s="11" t="s">
        <v>1236</v>
      </c>
      <c r="AA55" s="11" t="s">
        <v>1237</v>
      </c>
      <c r="AB55" s="13" t="s">
        <v>745</v>
      </c>
      <c r="AC55" s="8" t="s">
        <v>1238</v>
      </c>
      <c r="AD55" s="11"/>
      <c r="AE55" s="11" t="s">
        <v>1154</v>
      </c>
      <c r="AF55" s="11"/>
      <c r="AG55" s="11"/>
      <c r="AH55" s="11"/>
      <c r="AI55" s="11"/>
      <c r="AJ55" s="11"/>
      <c r="AK55" s="11" t="s">
        <v>1239</v>
      </c>
      <c r="AL55" s="11"/>
      <c r="AM55" s="11" t="s">
        <v>1240</v>
      </c>
      <c r="AN55" s="16" t="s">
        <v>1241</v>
      </c>
      <c r="AO55" s="11" t="s">
        <v>1242</v>
      </c>
      <c r="AP55" s="11" t="s">
        <v>1243</v>
      </c>
      <c r="AQ55" s="11" t="s">
        <v>1244</v>
      </c>
    </row>
    <row r="56" spans="1:43" s="15" customFormat="1" ht="19.899999999999999" customHeight="1" x14ac:dyDescent="0.3">
      <c r="A56" s="11">
        <v>70</v>
      </c>
      <c r="B56" s="11" t="s">
        <v>735</v>
      </c>
      <c r="C56" s="11" t="s">
        <v>818</v>
      </c>
      <c r="D56" s="11" t="s">
        <v>819</v>
      </c>
      <c r="E56" s="11" t="s">
        <v>800</v>
      </c>
      <c r="F56" s="11">
        <v>0</v>
      </c>
      <c r="G56" s="11" t="s">
        <v>1245</v>
      </c>
      <c r="H56" s="11" t="s">
        <v>1246</v>
      </c>
      <c r="I56" s="11" t="s">
        <v>1247</v>
      </c>
      <c r="J56" s="11">
        <v>1</v>
      </c>
      <c r="K56" s="11"/>
      <c r="L56" s="11">
        <v>1</v>
      </c>
      <c r="M56" s="11"/>
      <c r="N56" s="11"/>
      <c r="O56" s="11"/>
      <c r="P56" s="11"/>
      <c r="Q56" s="11">
        <v>1</v>
      </c>
      <c r="R56" s="11"/>
      <c r="S56" s="11"/>
      <c r="T56" s="11"/>
      <c r="U56" s="11" t="s">
        <v>38</v>
      </c>
      <c r="V56" s="11" t="s">
        <v>120</v>
      </c>
      <c r="W56" s="11" t="s">
        <v>121</v>
      </c>
      <c r="X56" s="11" t="s">
        <v>842</v>
      </c>
      <c r="Y56" s="11" t="s">
        <v>1248</v>
      </c>
      <c r="Z56" s="11" t="s">
        <v>38</v>
      </c>
      <c r="AA56" s="11" t="s">
        <v>1249</v>
      </c>
      <c r="AB56" s="11" t="s">
        <v>777</v>
      </c>
      <c r="AC56" s="8" t="s">
        <v>899</v>
      </c>
      <c r="AD56" s="11" t="s">
        <v>1224</v>
      </c>
      <c r="AE56" s="22"/>
      <c r="AF56" s="11"/>
      <c r="AG56" s="11"/>
      <c r="AH56" s="11"/>
      <c r="AI56" s="11"/>
      <c r="AJ56" s="11"/>
      <c r="AK56" s="11" t="s">
        <v>1250</v>
      </c>
      <c r="AL56" s="11"/>
      <c r="AM56" s="11" t="s">
        <v>1251</v>
      </c>
      <c r="AN56" s="11" t="s">
        <v>1252</v>
      </c>
      <c r="AO56" s="11" t="s">
        <v>1253</v>
      </c>
      <c r="AP56" s="11" t="s">
        <v>1254</v>
      </c>
      <c r="AQ56" s="11" t="s">
        <v>1244</v>
      </c>
    </row>
    <row r="57" spans="1:43" s="15" customFormat="1" ht="19.899999999999999" customHeight="1" x14ac:dyDescent="0.3">
      <c r="A57" s="11">
        <v>71</v>
      </c>
      <c r="B57" s="11" t="s">
        <v>735</v>
      </c>
      <c r="C57" s="11" t="s">
        <v>753</v>
      </c>
      <c r="D57" s="11" t="s">
        <v>753</v>
      </c>
      <c r="E57" s="11" t="s">
        <v>737</v>
      </c>
      <c r="F57" s="11">
        <v>0</v>
      </c>
      <c r="G57" s="11" t="s">
        <v>1255</v>
      </c>
      <c r="H57" s="11" t="s">
        <v>1256</v>
      </c>
      <c r="I57" s="11" t="s">
        <v>1257</v>
      </c>
      <c r="J57" s="11"/>
      <c r="K57" s="11"/>
      <c r="L57" s="11">
        <v>1</v>
      </c>
      <c r="M57" s="11"/>
      <c r="N57" s="11"/>
      <c r="O57" s="11"/>
      <c r="P57" s="11"/>
      <c r="Q57" s="11">
        <v>1</v>
      </c>
      <c r="R57" s="11"/>
      <c r="S57" s="11"/>
      <c r="T57" s="11"/>
      <c r="U57" s="11" t="s">
        <v>8</v>
      </c>
      <c r="V57" s="11" t="s">
        <v>122</v>
      </c>
      <c r="W57" s="11" t="s">
        <v>123</v>
      </c>
      <c r="X57" s="11" t="s">
        <v>805</v>
      </c>
      <c r="Y57" s="11" t="s">
        <v>1258</v>
      </c>
      <c r="Z57" s="11" t="s">
        <v>1259</v>
      </c>
      <c r="AA57" s="11" t="s">
        <v>1260</v>
      </c>
      <c r="AB57" s="11" t="s">
        <v>777</v>
      </c>
      <c r="AC57" s="8" t="s">
        <v>746</v>
      </c>
      <c r="AD57" s="11"/>
      <c r="AE57" s="22"/>
      <c r="AF57" s="11"/>
      <c r="AG57" s="11"/>
      <c r="AH57" s="11"/>
      <c r="AI57" s="11"/>
      <c r="AJ57" s="13" t="s">
        <v>747</v>
      </c>
      <c r="AK57" s="11" t="s">
        <v>1261</v>
      </c>
      <c r="AL57" s="11"/>
      <c r="AM57" s="11" t="s">
        <v>1262</v>
      </c>
      <c r="AN57" s="11" t="s">
        <v>1263</v>
      </c>
      <c r="AO57" s="11" t="s">
        <v>1264</v>
      </c>
      <c r="AP57" s="11" t="s">
        <v>1265</v>
      </c>
      <c r="AQ57" s="11" t="s">
        <v>1244</v>
      </c>
    </row>
    <row r="58" spans="1:43" s="15" customFormat="1" ht="19.899999999999999" customHeight="1" x14ac:dyDescent="0.3">
      <c r="A58" s="11">
        <v>72</v>
      </c>
      <c r="B58" s="11" t="s">
        <v>735</v>
      </c>
      <c r="C58" s="11" t="s">
        <v>799</v>
      </c>
      <c r="D58" s="11" t="s">
        <v>799</v>
      </c>
      <c r="E58" s="11" t="s">
        <v>800</v>
      </c>
      <c r="F58" s="11">
        <v>0</v>
      </c>
      <c r="G58" s="11" t="s">
        <v>1266</v>
      </c>
      <c r="H58" s="11" t="s">
        <v>1267</v>
      </c>
      <c r="I58" s="11" t="s">
        <v>1268</v>
      </c>
      <c r="J58" s="11">
        <v>1</v>
      </c>
      <c r="K58" s="11"/>
      <c r="L58" s="11"/>
      <c r="M58" s="11">
        <v>1</v>
      </c>
      <c r="N58" s="11"/>
      <c r="O58" s="11"/>
      <c r="P58" s="11"/>
      <c r="Q58" s="11">
        <v>1</v>
      </c>
      <c r="R58" s="11"/>
      <c r="S58" s="11"/>
      <c r="T58" s="11">
        <v>1</v>
      </c>
      <c r="U58" s="13" t="s">
        <v>14</v>
      </c>
      <c r="V58" s="11" t="s">
        <v>60</v>
      </c>
      <c r="W58" s="11" t="s">
        <v>61</v>
      </c>
      <c r="X58" s="11" t="s">
        <v>741</v>
      </c>
      <c r="Y58" s="11" t="s">
        <v>1269</v>
      </c>
      <c r="Z58" s="11" t="s">
        <v>1076</v>
      </c>
      <c r="AA58" s="11" t="s">
        <v>1270</v>
      </c>
      <c r="AB58" s="11" t="s">
        <v>777</v>
      </c>
      <c r="AC58" s="8" t="s">
        <v>746</v>
      </c>
      <c r="AD58" s="13" t="s">
        <v>1193</v>
      </c>
      <c r="AE58" s="11" t="s">
        <v>1195</v>
      </c>
      <c r="AF58" s="11"/>
      <c r="AG58" s="11"/>
      <c r="AH58" s="11"/>
      <c r="AI58" s="11"/>
      <c r="AJ58" s="11"/>
      <c r="AK58" s="11" t="s">
        <v>1271</v>
      </c>
      <c r="AL58" s="11"/>
      <c r="AM58" s="11" t="s">
        <v>1272</v>
      </c>
      <c r="AN58" s="11" t="s">
        <v>1273</v>
      </c>
      <c r="AO58" s="11" t="s">
        <v>1274</v>
      </c>
      <c r="AP58" s="16" t="s">
        <v>1275</v>
      </c>
      <c r="AQ58" s="11" t="s">
        <v>1244</v>
      </c>
    </row>
    <row r="59" spans="1:43" s="15" customFormat="1" ht="19.899999999999999" customHeight="1" x14ac:dyDescent="0.3">
      <c r="A59" s="11">
        <v>73</v>
      </c>
      <c r="B59" s="11" t="s">
        <v>735</v>
      </c>
      <c r="C59" s="11" t="s">
        <v>992</v>
      </c>
      <c r="D59" s="11" t="s">
        <v>993</v>
      </c>
      <c r="E59" s="11" t="s">
        <v>800</v>
      </c>
      <c r="F59" s="11">
        <v>0</v>
      </c>
      <c r="G59" s="11" t="s">
        <v>1276</v>
      </c>
      <c r="H59" s="11" t="s">
        <v>1277</v>
      </c>
      <c r="I59" s="11" t="s">
        <v>1278</v>
      </c>
      <c r="J59" s="11">
        <v>1</v>
      </c>
      <c r="K59" s="11">
        <v>1</v>
      </c>
      <c r="L59" s="11"/>
      <c r="M59" s="11"/>
      <c r="N59" s="11"/>
      <c r="O59" s="11"/>
      <c r="P59" s="11"/>
      <c r="Q59" s="11"/>
      <c r="R59" s="11">
        <v>1</v>
      </c>
      <c r="S59" s="11"/>
      <c r="T59" s="11"/>
      <c r="U59" s="13" t="s">
        <v>4</v>
      </c>
      <c r="V59" s="11" t="s">
        <v>124</v>
      </c>
      <c r="W59" s="9" t="s">
        <v>125</v>
      </c>
      <c r="X59" s="9" t="s">
        <v>741</v>
      </c>
      <c r="Y59" s="9" t="s">
        <v>1279</v>
      </c>
      <c r="Z59" s="9" t="s">
        <v>998</v>
      </c>
      <c r="AA59" s="11" t="s">
        <v>1280</v>
      </c>
      <c r="AB59" s="13" t="s">
        <v>792</v>
      </c>
      <c r="AC59" s="8" t="s">
        <v>746</v>
      </c>
      <c r="AD59" s="9" t="s">
        <v>1035</v>
      </c>
      <c r="AE59" s="22"/>
      <c r="AF59" s="9"/>
      <c r="AG59" s="9"/>
      <c r="AH59" s="9"/>
      <c r="AI59" s="9"/>
      <c r="AJ59" s="9"/>
      <c r="AK59" s="9" t="s">
        <v>1281</v>
      </c>
      <c r="AL59" s="9"/>
      <c r="AM59" s="9" t="s">
        <v>1282</v>
      </c>
      <c r="AN59" s="11" t="s">
        <v>1283</v>
      </c>
      <c r="AO59" s="9" t="s">
        <v>1284</v>
      </c>
      <c r="AP59" s="9" t="s">
        <v>1285</v>
      </c>
      <c r="AQ59" s="11" t="s">
        <v>1286</v>
      </c>
    </row>
    <row r="60" spans="1:43" s="15" customFormat="1" ht="19.899999999999999" customHeight="1" x14ac:dyDescent="0.3">
      <c r="A60" s="11">
        <v>74</v>
      </c>
      <c r="B60" s="11" t="s">
        <v>735</v>
      </c>
      <c r="C60" s="11" t="s">
        <v>799</v>
      </c>
      <c r="D60" s="11" t="s">
        <v>799</v>
      </c>
      <c r="E60" s="11" t="s">
        <v>800</v>
      </c>
      <c r="F60" s="11">
        <v>0</v>
      </c>
      <c r="G60" s="11" t="s">
        <v>1287</v>
      </c>
      <c r="H60" s="11" t="s">
        <v>1288</v>
      </c>
      <c r="I60" s="11" t="s">
        <v>1289</v>
      </c>
      <c r="J60" s="11">
        <v>1</v>
      </c>
      <c r="K60" s="11"/>
      <c r="L60" s="11"/>
      <c r="M60" s="11"/>
      <c r="N60" s="11"/>
      <c r="O60" s="11"/>
      <c r="P60" s="11"/>
      <c r="Q60" s="11">
        <v>1</v>
      </c>
      <c r="R60" s="11"/>
      <c r="S60" s="11"/>
      <c r="T60" s="11">
        <v>1</v>
      </c>
      <c r="U60" s="9" t="s">
        <v>5</v>
      </c>
      <c r="V60" s="11" t="s">
        <v>126</v>
      </c>
      <c r="W60" s="9" t="s">
        <v>127</v>
      </c>
      <c r="X60" s="9" t="s">
        <v>805</v>
      </c>
      <c r="Y60" s="9" t="s">
        <v>1290</v>
      </c>
      <c r="Z60" s="9" t="s">
        <v>1291</v>
      </c>
      <c r="AA60" s="11" t="s">
        <v>1292</v>
      </c>
      <c r="AB60" s="11" t="s">
        <v>777</v>
      </c>
      <c r="AC60" s="8" t="s">
        <v>746</v>
      </c>
      <c r="AD60" s="11"/>
      <c r="AE60" s="22"/>
      <c r="AF60" s="11"/>
      <c r="AG60" s="11"/>
      <c r="AH60" s="9"/>
      <c r="AI60" s="9"/>
      <c r="AJ60" s="13" t="s">
        <v>747</v>
      </c>
      <c r="AK60" s="9" t="s">
        <v>1293</v>
      </c>
      <c r="AL60" s="9" t="s">
        <v>1294</v>
      </c>
      <c r="AM60" s="9" t="s">
        <v>1295</v>
      </c>
      <c r="AN60" s="9" t="s">
        <v>1296</v>
      </c>
      <c r="AO60" s="9" t="s">
        <v>1297</v>
      </c>
      <c r="AP60" s="11" t="s">
        <v>1298</v>
      </c>
      <c r="AQ60" s="11" t="s">
        <v>1286</v>
      </c>
    </row>
    <row r="61" spans="1:43" s="15" customFormat="1" ht="19.899999999999999" customHeight="1" x14ac:dyDescent="0.3">
      <c r="A61" s="11">
        <v>76</v>
      </c>
      <c r="B61" s="11" t="s">
        <v>735</v>
      </c>
      <c r="C61" s="11" t="s">
        <v>819</v>
      </c>
      <c r="D61" s="11" t="s">
        <v>753</v>
      </c>
      <c r="E61" s="11" t="s">
        <v>800</v>
      </c>
      <c r="F61" s="11">
        <v>0</v>
      </c>
      <c r="G61" s="11" t="s">
        <v>1299</v>
      </c>
      <c r="H61" s="11" t="s">
        <v>1300</v>
      </c>
      <c r="I61" s="11" t="s">
        <v>1301</v>
      </c>
      <c r="J61" s="11">
        <v>1</v>
      </c>
      <c r="K61" s="11"/>
      <c r="L61" s="11">
        <v>1</v>
      </c>
      <c r="M61" s="11"/>
      <c r="N61" s="11"/>
      <c r="O61" s="11"/>
      <c r="P61" s="11"/>
      <c r="Q61" s="11">
        <v>1</v>
      </c>
      <c r="R61" s="11"/>
      <c r="S61" s="11"/>
      <c r="T61" s="11"/>
      <c r="U61" s="11" t="s">
        <v>17</v>
      </c>
      <c r="V61" s="11" t="s">
        <v>128</v>
      </c>
      <c r="W61" s="9" t="s">
        <v>129</v>
      </c>
      <c r="X61" s="9" t="s">
        <v>741</v>
      </c>
      <c r="Y61" s="9" t="s">
        <v>1302</v>
      </c>
      <c r="Z61" s="11" t="s">
        <v>17</v>
      </c>
      <c r="AA61" s="11" t="s">
        <v>791</v>
      </c>
      <c r="AB61" s="11" t="s">
        <v>777</v>
      </c>
      <c r="AC61" s="8" t="s">
        <v>746</v>
      </c>
      <c r="AD61" s="9"/>
      <c r="AE61" s="11" t="s">
        <v>1303</v>
      </c>
      <c r="AF61" s="9" t="s">
        <v>1305</v>
      </c>
      <c r="AG61" s="9"/>
      <c r="AH61" s="9"/>
      <c r="AI61" s="9"/>
      <c r="AJ61" s="9"/>
      <c r="AK61" s="9" t="s">
        <v>1306</v>
      </c>
      <c r="AL61" s="9"/>
      <c r="AM61" s="9" t="s">
        <v>1307</v>
      </c>
      <c r="AN61" s="37" t="s">
        <v>1308</v>
      </c>
      <c r="AO61" s="9" t="s">
        <v>1309</v>
      </c>
      <c r="AP61" s="11" t="s">
        <v>1310</v>
      </c>
      <c r="AQ61" s="11" t="s">
        <v>1286</v>
      </c>
    </row>
    <row r="62" spans="1:43" s="15" customFormat="1" ht="19.899999999999999" customHeight="1" x14ac:dyDescent="0.3">
      <c r="A62" s="11">
        <v>78</v>
      </c>
      <c r="B62" s="11" t="s">
        <v>735</v>
      </c>
      <c r="C62" s="11" t="s">
        <v>838</v>
      </c>
      <c r="D62" s="11" t="s">
        <v>819</v>
      </c>
      <c r="E62" s="11" t="s">
        <v>800</v>
      </c>
      <c r="F62" s="11">
        <v>0</v>
      </c>
      <c r="G62" s="11" t="s">
        <v>1311</v>
      </c>
      <c r="H62" s="11" t="s">
        <v>1312</v>
      </c>
      <c r="I62" s="11" t="s">
        <v>1313</v>
      </c>
      <c r="J62" s="11">
        <v>1</v>
      </c>
      <c r="K62" s="11"/>
      <c r="L62" s="11"/>
      <c r="M62" s="11"/>
      <c r="N62" s="11"/>
      <c r="O62" s="11"/>
      <c r="P62" s="11"/>
      <c r="Q62" s="11"/>
      <c r="R62" s="11">
        <v>1</v>
      </c>
      <c r="S62" s="11"/>
      <c r="T62" s="11"/>
      <c r="U62" s="11" t="s">
        <v>57</v>
      </c>
      <c r="V62" s="11" t="s">
        <v>130</v>
      </c>
      <c r="W62" s="9" t="s">
        <v>131</v>
      </c>
      <c r="X62" s="36" t="s">
        <v>741</v>
      </c>
      <c r="Y62" s="36" t="s">
        <v>1314</v>
      </c>
      <c r="Z62" s="9" t="s">
        <v>1315</v>
      </c>
      <c r="AA62" s="11" t="s">
        <v>1316</v>
      </c>
      <c r="AB62" s="11" t="s">
        <v>1317</v>
      </c>
      <c r="AC62" s="8" t="s">
        <v>1318</v>
      </c>
      <c r="AD62" s="11" t="s">
        <v>1320</v>
      </c>
      <c r="AE62" s="11" t="s">
        <v>1320</v>
      </c>
      <c r="AF62" s="9"/>
      <c r="AG62" s="9"/>
      <c r="AH62" s="9"/>
      <c r="AI62" s="9"/>
      <c r="AJ62" s="9"/>
      <c r="AK62" s="9" t="s">
        <v>1321</v>
      </c>
      <c r="AL62" s="9"/>
      <c r="AM62" s="9" t="s">
        <v>1322</v>
      </c>
      <c r="AN62" s="37" t="s">
        <v>1323</v>
      </c>
      <c r="AO62" s="9" t="s">
        <v>1324</v>
      </c>
      <c r="AP62" s="11" t="s">
        <v>1325</v>
      </c>
      <c r="AQ62" s="11" t="s">
        <v>1286</v>
      </c>
    </row>
    <row r="63" spans="1:43" s="15" customFormat="1" ht="19.899999999999999" customHeight="1" x14ac:dyDescent="0.3">
      <c r="A63" s="11">
        <v>79</v>
      </c>
      <c r="B63" s="11" t="s">
        <v>735</v>
      </c>
      <c r="C63" s="11" t="s">
        <v>1326</v>
      </c>
      <c r="D63" s="11" t="s">
        <v>1326</v>
      </c>
      <c r="E63" s="11" t="s">
        <v>800</v>
      </c>
      <c r="F63" s="11">
        <v>0</v>
      </c>
      <c r="G63" s="11" t="s">
        <v>1327</v>
      </c>
      <c r="H63" s="9" t="s">
        <v>1328</v>
      </c>
      <c r="I63" s="11" t="s">
        <v>1329</v>
      </c>
      <c r="J63" s="11">
        <v>1</v>
      </c>
      <c r="K63" s="11">
        <v>1</v>
      </c>
      <c r="L63" s="11">
        <v>1</v>
      </c>
      <c r="M63" s="11">
        <v>1</v>
      </c>
      <c r="N63" s="11"/>
      <c r="O63" s="11"/>
      <c r="P63" s="11"/>
      <c r="Q63" s="11">
        <v>1</v>
      </c>
      <c r="R63" s="11"/>
      <c r="S63" s="11"/>
      <c r="T63" s="11"/>
      <c r="U63" s="11" t="s">
        <v>57</v>
      </c>
      <c r="V63" s="11" t="s">
        <v>132</v>
      </c>
      <c r="W63" s="9" t="s">
        <v>133</v>
      </c>
      <c r="X63" s="9" t="s">
        <v>741</v>
      </c>
      <c r="Y63" s="11" t="s">
        <v>1330</v>
      </c>
      <c r="Z63" s="9" t="s">
        <v>1331</v>
      </c>
      <c r="AA63" s="11" t="s">
        <v>1333</v>
      </c>
      <c r="AB63" s="11" t="s">
        <v>777</v>
      </c>
      <c r="AC63" s="8" t="s">
        <v>746</v>
      </c>
      <c r="AD63" s="11" t="s">
        <v>1320</v>
      </c>
      <c r="AE63" s="11" t="s">
        <v>1320</v>
      </c>
      <c r="AF63" s="9"/>
      <c r="AG63" s="9"/>
      <c r="AH63" s="9"/>
      <c r="AI63" s="9"/>
      <c r="AJ63" s="9"/>
      <c r="AK63" s="9" t="s">
        <v>1334</v>
      </c>
      <c r="AL63" s="9"/>
      <c r="AM63" s="9" t="s">
        <v>1335</v>
      </c>
      <c r="AN63" s="9" t="s">
        <v>1336</v>
      </c>
      <c r="AO63" s="9" t="s">
        <v>1337</v>
      </c>
      <c r="AP63" s="38" t="s">
        <v>1338</v>
      </c>
      <c r="AQ63" s="11" t="s">
        <v>1286</v>
      </c>
    </row>
    <row r="64" spans="1:43" s="15" customFormat="1" ht="19.899999999999999" customHeight="1" x14ac:dyDescent="0.3">
      <c r="A64" s="11">
        <v>82</v>
      </c>
      <c r="B64" s="11" t="s">
        <v>735</v>
      </c>
      <c r="C64" s="11" t="s">
        <v>893</v>
      </c>
      <c r="D64" s="11" t="s">
        <v>819</v>
      </c>
      <c r="E64" s="11" t="s">
        <v>737</v>
      </c>
      <c r="F64" s="11">
        <v>0</v>
      </c>
      <c r="G64" s="11" t="s">
        <v>1339</v>
      </c>
      <c r="H64" s="9" t="s">
        <v>1340</v>
      </c>
      <c r="I64" s="11" t="s">
        <v>1341</v>
      </c>
      <c r="J64" s="11">
        <v>1</v>
      </c>
      <c r="K64" s="11"/>
      <c r="L64" s="11"/>
      <c r="M64" s="11"/>
      <c r="N64" s="11"/>
      <c r="O64" s="11"/>
      <c r="P64" s="11"/>
      <c r="Q64" s="11">
        <v>1</v>
      </c>
      <c r="R64" s="11"/>
      <c r="S64" s="11"/>
      <c r="T64" s="11"/>
      <c r="U64" s="9" t="s">
        <v>17</v>
      </c>
      <c r="V64" s="11" t="s">
        <v>134</v>
      </c>
      <c r="W64" s="9" t="s">
        <v>135</v>
      </c>
      <c r="X64" s="9" t="s">
        <v>842</v>
      </c>
      <c r="Y64" s="9" t="s">
        <v>1342</v>
      </c>
      <c r="Z64" s="9" t="s">
        <v>17</v>
      </c>
      <c r="AA64" s="11" t="s">
        <v>1343</v>
      </c>
      <c r="AB64" s="13" t="s">
        <v>777</v>
      </c>
      <c r="AC64" s="8" t="s">
        <v>746</v>
      </c>
      <c r="AD64" s="9" t="s">
        <v>1344</v>
      </c>
      <c r="AE64" s="11" t="s">
        <v>1303</v>
      </c>
      <c r="AF64" s="9"/>
      <c r="AG64" s="9"/>
      <c r="AH64" s="11"/>
      <c r="AI64" s="11"/>
      <c r="AJ64" s="9"/>
      <c r="AK64" s="9" t="s">
        <v>1345</v>
      </c>
      <c r="AL64" s="9"/>
      <c r="AM64" s="9" t="s">
        <v>1346</v>
      </c>
      <c r="AN64" s="9" t="s">
        <v>1347</v>
      </c>
      <c r="AO64" s="9" t="s">
        <v>1348</v>
      </c>
      <c r="AP64" s="11" t="s">
        <v>1341</v>
      </c>
      <c r="AQ64" s="9" t="s">
        <v>1349</v>
      </c>
    </row>
    <row r="65" spans="1:43" s="15" customFormat="1" ht="19.899999999999999" customHeight="1" x14ac:dyDescent="0.3">
      <c r="A65" s="11">
        <v>83</v>
      </c>
      <c r="B65" s="11" t="s">
        <v>735</v>
      </c>
      <c r="C65" s="11" t="s">
        <v>799</v>
      </c>
      <c r="D65" s="11" t="s">
        <v>799</v>
      </c>
      <c r="E65" s="11" t="s">
        <v>800</v>
      </c>
      <c r="F65" s="11">
        <v>0</v>
      </c>
      <c r="G65" s="11" t="s">
        <v>1350</v>
      </c>
      <c r="H65" s="9" t="s">
        <v>1351</v>
      </c>
      <c r="I65" s="11" t="s">
        <v>1352</v>
      </c>
      <c r="J65" s="11">
        <v>1</v>
      </c>
      <c r="K65" s="11"/>
      <c r="L65" s="11"/>
      <c r="M65" s="11">
        <v>1</v>
      </c>
      <c r="N65" s="11"/>
      <c r="O65" s="11"/>
      <c r="P65" s="11"/>
      <c r="Q65" s="11"/>
      <c r="R65" s="11">
        <v>1</v>
      </c>
      <c r="S65" s="11" t="s">
        <v>880</v>
      </c>
      <c r="T65" s="11">
        <v>2</v>
      </c>
      <c r="U65" s="13" t="s">
        <v>20</v>
      </c>
      <c r="V65" s="11" t="s">
        <v>62</v>
      </c>
      <c r="W65" s="9" t="s">
        <v>63</v>
      </c>
      <c r="X65" s="9" t="s">
        <v>1353</v>
      </c>
      <c r="Y65" s="9" t="s">
        <v>1354</v>
      </c>
      <c r="Z65" s="9" t="s">
        <v>17</v>
      </c>
      <c r="AA65" s="11" t="s">
        <v>1355</v>
      </c>
      <c r="AB65" s="13" t="s">
        <v>745</v>
      </c>
      <c r="AC65" s="8" t="s">
        <v>746</v>
      </c>
      <c r="AD65" s="9" t="s">
        <v>1356</v>
      </c>
      <c r="AE65" s="22"/>
      <c r="AF65" s="9"/>
      <c r="AG65" s="9"/>
      <c r="AH65" s="9"/>
      <c r="AI65" s="9"/>
      <c r="AJ65" s="9"/>
      <c r="AK65" s="9" t="s">
        <v>1357</v>
      </c>
      <c r="AL65" s="9" t="s">
        <v>1358</v>
      </c>
      <c r="AM65" s="9" t="s">
        <v>1359</v>
      </c>
      <c r="AN65" s="37" t="s">
        <v>1360</v>
      </c>
      <c r="AO65" s="9" t="s">
        <v>1361</v>
      </c>
      <c r="AP65" s="11" t="s">
        <v>1362</v>
      </c>
      <c r="AQ65" s="9" t="s">
        <v>1349</v>
      </c>
    </row>
    <row r="66" spans="1:43" s="15" customFormat="1" ht="19.899999999999999" customHeight="1" x14ac:dyDescent="0.3">
      <c r="A66" s="11">
        <v>85</v>
      </c>
      <c r="B66" s="11" t="s">
        <v>735</v>
      </c>
      <c r="C66" s="11" t="s">
        <v>799</v>
      </c>
      <c r="D66" s="11" t="s">
        <v>799</v>
      </c>
      <c r="E66" s="11" t="s">
        <v>800</v>
      </c>
      <c r="F66" s="11">
        <v>0</v>
      </c>
      <c r="G66" s="11" t="s">
        <v>1363</v>
      </c>
      <c r="H66" s="9" t="s">
        <v>1364</v>
      </c>
      <c r="I66" s="11" t="s">
        <v>1365</v>
      </c>
      <c r="J66" s="11">
        <v>1</v>
      </c>
      <c r="K66" s="11"/>
      <c r="L66" s="11"/>
      <c r="M66" s="11"/>
      <c r="N66" s="11"/>
      <c r="O66" s="11"/>
      <c r="P66" s="11"/>
      <c r="Q66" s="11">
        <v>1</v>
      </c>
      <c r="R66" s="11"/>
      <c r="S66" s="11"/>
      <c r="T66" s="11"/>
      <c r="U66" s="9" t="s">
        <v>1366</v>
      </c>
      <c r="V66" s="9" t="s">
        <v>1367</v>
      </c>
      <c r="W66" s="9" t="s">
        <v>1368</v>
      </c>
      <c r="X66" s="9" t="s">
        <v>805</v>
      </c>
      <c r="Y66" s="39" t="s">
        <v>1369</v>
      </c>
      <c r="Z66" s="9" t="s">
        <v>1370</v>
      </c>
      <c r="AA66" s="11" t="s">
        <v>1371</v>
      </c>
      <c r="AB66" s="11" t="s">
        <v>777</v>
      </c>
      <c r="AC66" s="8" t="s">
        <v>746</v>
      </c>
      <c r="AD66" s="9" t="s">
        <v>1154</v>
      </c>
      <c r="AE66" s="11" t="s">
        <v>1154</v>
      </c>
      <c r="AF66" s="9"/>
      <c r="AG66" s="9"/>
      <c r="AH66" s="39"/>
      <c r="AI66" s="39"/>
      <c r="AJ66" s="13" t="s">
        <v>747</v>
      </c>
      <c r="AK66" s="9" t="s">
        <v>1372</v>
      </c>
      <c r="AL66" s="9"/>
      <c r="AM66" s="9" t="s">
        <v>1373</v>
      </c>
      <c r="AN66" s="9" t="s">
        <v>1373</v>
      </c>
      <c r="AO66" s="9" t="s">
        <v>1374</v>
      </c>
      <c r="AP66" s="11" t="s">
        <v>1365</v>
      </c>
      <c r="AQ66" s="11" t="s">
        <v>1375</v>
      </c>
    </row>
    <row r="67" spans="1:43" s="15" customFormat="1" ht="19.899999999999999" customHeight="1" x14ac:dyDescent="0.3">
      <c r="A67" s="11">
        <v>86</v>
      </c>
      <c r="B67" s="11" t="s">
        <v>735</v>
      </c>
      <c r="C67" s="11" t="s">
        <v>799</v>
      </c>
      <c r="D67" s="11" t="s">
        <v>799</v>
      </c>
      <c r="E67" s="11" t="s">
        <v>800</v>
      </c>
      <c r="F67" s="11">
        <v>0</v>
      </c>
      <c r="G67" s="11" t="s">
        <v>1376</v>
      </c>
      <c r="H67" s="11" t="s">
        <v>1377</v>
      </c>
      <c r="I67" s="11" t="s">
        <v>1378</v>
      </c>
      <c r="J67" s="11">
        <v>1</v>
      </c>
      <c r="K67" s="11">
        <v>1</v>
      </c>
      <c r="L67" s="11"/>
      <c r="M67" s="11">
        <v>1</v>
      </c>
      <c r="N67" s="11"/>
      <c r="O67" s="11"/>
      <c r="P67" s="11"/>
      <c r="Q67" s="11"/>
      <c r="R67" s="11"/>
      <c r="S67" s="11" t="s">
        <v>1086</v>
      </c>
      <c r="T67" s="11">
        <v>2</v>
      </c>
      <c r="U67" s="11" t="s">
        <v>1089</v>
      </c>
      <c r="V67" s="11" t="s">
        <v>1379</v>
      </c>
      <c r="W67" s="11" t="s">
        <v>1380</v>
      </c>
      <c r="X67" s="11" t="s">
        <v>1353</v>
      </c>
      <c r="Y67" s="40" t="s">
        <v>1381</v>
      </c>
      <c r="Z67" s="9" t="s">
        <v>1089</v>
      </c>
      <c r="AA67" s="11" t="s">
        <v>1382</v>
      </c>
      <c r="AB67" s="13" t="s">
        <v>745</v>
      </c>
      <c r="AC67" s="8" t="s">
        <v>746</v>
      </c>
      <c r="AD67" s="11" t="s">
        <v>1384</v>
      </c>
      <c r="AE67" s="11" t="s">
        <v>1384</v>
      </c>
      <c r="AF67" s="11"/>
      <c r="AG67" s="11"/>
      <c r="AH67" s="39"/>
      <c r="AI67" s="39"/>
      <c r="AJ67" s="39"/>
      <c r="AK67" s="9" t="s">
        <v>1385</v>
      </c>
      <c r="AL67" s="9"/>
      <c r="AM67" s="9" t="s">
        <v>1386</v>
      </c>
      <c r="AN67" s="37" t="s">
        <v>1387</v>
      </c>
      <c r="AO67" s="9" t="s">
        <v>1388</v>
      </c>
      <c r="AP67" s="11" t="s">
        <v>1389</v>
      </c>
      <c r="AQ67" s="11" t="s">
        <v>1375</v>
      </c>
    </row>
    <row r="68" spans="1:43" s="15" customFormat="1" ht="19.899999999999999" customHeight="1" x14ac:dyDescent="0.3">
      <c r="A68" s="11">
        <v>87</v>
      </c>
      <c r="B68" s="11" t="s">
        <v>735</v>
      </c>
      <c r="C68" s="11" t="s">
        <v>819</v>
      </c>
      <c r="D68" s="11" t="s">
        <v>753</v>
      </c>
      <c r="E68" s="11" t="s">
        <v>800</v>
      </c>
      <c r="F68" s="11">
        <v>0</v>
      </c>
      <c r="G68" s="11" t="s">
        <v>1390</v>
      </c>
      <c r="H68" s="11" t="s">
        <v>1391</v>
      </c>
      <c r="I68" s="11" t="s">
        <v>1392</v>
      </c>
      <c r="J68" s="11"/>
      <c r="K68" s="11"/>
      <c r="L68" s="11">
        <v>1</v>
      </c>
      <c r="M68" s="11"/>
      <c r="N68" s="11"/>
      <c r="O68" s="11"/>
      <c r="P68" s="11"/>
      <c r="Q68" s="11">
        <v>1</v>
      </c>
      <c r="R68" s="11"/>
      <c r="S68" s="11"/>
      <c r="T68" s="11"/>
      <c r="U68" s="9" t="s">
        <v>790</v>
      </c>
      <c r="V68" s="9" t="s">
        <v>1393</v>
      </c>
      <c r="W68" s="9" t="s">
        <v>1394</v>
      </c>
      <c r="X68" s="9" t="s">
        <v>1074</v>
      </c>
      <c r="Y68" s="40" t="s">
        <v>1395</v>
      </c>
      <c r="Z68" s="9" t="s">
        <v>790</v>
      </c>
      <c r="AA68" s="11" t="s">
        <v>791</v>
      </c>
      <c r="AB68" s="13" t="s">
        <v>760</v>
      </c>
      <c r="AC68" s="8" t="s">
        <v>829</v>
      </c>
      <c r="AD68" s="9" t="s">
        <v>1303</v>
      </c>
      <c r="AE68" s="11" t="s">
        <v>1303</v>
      </c>
      <c r="AF68" s="9"/>
      <c r="AG68" s="9"/>
      <c r="AH68" s="39"/>
      <c r="AI68" s="39"/>
      <c r="AJ68" s="39"/>
      <c r="AK68" s="9" t="s">
        <v>1396</v>
      </c>
      <c r="AL68" s="9"/>
      <c r="AM68" s="9" t="s">
        <v>1397</v>
      </c>
      <c r="AN68" s="9" t="s">
        <v>1398</v>
      </c>
      <c r="AO68" s="9" t="s">
        <v>1399</v>
      </c>
      <c r="AP68" s="11" t="s">
        <v>1400</v>
      </c>
      <c r="AQ68" s="11" t="s">
        <v>1375</v>
      </c>
    </row>
    <row r="69" spans="1:43" s="15" customFormat="1" ht="19.899999999999999" customHeight="1" x14ac:dyDescent="0.3">
      <c r="A69" s="11">
        <v>89</v>
      </c>
      <c r="B69" s="11" t="s">
        <v>464</v>
      </c>
      <c r="C69" s="11" t="s">
        <v>543</v>
      </c>
      <c r="D69" s="11" t="s">
        <v>543</v>
      </c>
      <c r="E69" s="11" t="s">
        <v>494</v>
      </c>
      <c r="F69" s="11">
        <v>0</v>
      </c>
      <c r="G69" s="11" t="s">
        <v>1401</v>
      </c>
      <c r="H69" s="11" t="s">
        <v>1402</v>
      </c>
      <c r="I69" s="11" t="s">
        <v>1403</v>
      </c>
      <c r="J69" s="11">
        <v>1</v>
      </c>
      <c r="K69" s="11"/>
      <c r="L69" s="11"/>
      <c r="M69" s="11"/>
      <c r="N69" s="11"/>
      <c r="O69" s="11"/>
      <c r="P69" s="11"/>
      <c r="Q69" s="11">
        <v>1</v>
      </c>
      <c r="R69" s="11"/>
      <c r="S69" s="11"/>
      <c r="T69" s="11"/>
      <c r="U69" s="9" t="s">
        <v>184</v>
      </c>
      <c r="V69" s="9" t="s">
        <v>1404</v>
      </c>
      <c r="W69" s="9" t="s">
        <v>191</v>
      </c>
      <c r="X69" s="9" t="s">
        <v>502</v>
      </c>
      <c r="Y69" s="40" t="s">
        <v>1405</v>
      </c>
      <c r="Z69" s="9" t="s">
        <v>1406</v>
      </c>
      <c r="AA69" s="11" t="s">
        <v>1407</v>
      </c>
      <c r="AB69" s="11" t="s">
        <v>417</v>
      </c>
      <c r="AC69" s="8" t="s">
        <v>481</v>
      </c>
      <c r="AD69" s="9" t="s">
        <v>1153</v>
      </c>
      <c r="AE69" s="11" t="s">
        <v>1153</v>
      </c>
      <c r="AF69" s="9"/>
      <c r="AG69" s="9"/>
      <c r="AH69" s="9"/>
      <c r="AI69" s="9"/>
      <c r="AJ69" s="9"/>
      <c r="AK69" s="9" t="s">
        <v>1401</v>
      </c>
      <c r="AL69" s="9" t="s">
        <v>1408</v>
      </c>
      <c r="AM69" s="9" t="s">
        <v>1409</v>
      </c>
      <c r="AN69" s="37" t="s">
        <v>1410</v>
      </c>
      <c r="AO69" s="9" t="s">
        <v>1411</v>
      </c>
      <c r="AP69" s="11" t="s">
        <v>1403</v>
      </c>
      <c r="AQ69" s="9" t="s">
        <v>1412</v>
      </c>
    </row>
    <row r="70" spans="1:43" s="15" customFormat="1" ht="19.899999999999999" customHeight="1" x14ac:dyDescent="0.3">
      <c r="A70" s="11">
        <v>90</v>
      </c>
      <c r="B70" s="11" t="s">
        <v>464</v>
      </c>
      <c r="C70" s="11" t="s">
        <v>529</v>
      </c>
      <c r="D70" s="11" t="s">
        <v>529</v>
      </c>
      <c r="E70" s="11" t="s">
        <v>494</v>
      </c>
      <c r="F70" s="11">
        <v>0</v>
      </c>
      <c r="G70" s="11" t="s">
        <v>1413</v>
      </c>
      <c r="H70" s="11" t="s">
        <v>1414</v>
      </c>
      <c r="I70" s="11" t="s">
        <v>1415</v>
      </c>
      <c r="J70" s="11"/>
      <c r="K70" s="11"/>
      <c r="L70" s="11">
        <v>1</v>
      </c>
      <c r="M70" s="11">
        <v>1</v>
      </c>
      <c r="N70" s="11"/>
      <c r="O70" s="11"/>
      <c r="P70" s="11"/>
      <c r="Q70" s="11">
        <v>1</v>
      </c>
      <c r="R70" s="11"/>
      <c r="S70" s="11"/>
      <c r="T70" s="11"/>
      <c r="U70" s="9" t="s">
        <v>184</v>
      </c>
      <c r="V70" s="9" t="s">
        <v>192</v>
      </c>
      <c r="W70" s="9" t="s">
        <v>193</v>
      </c>
      <c r="X70" s="9" t="s">
        <v>611</v>
      </c>
      <c r="Y70" s="40" t="s">
        <v>1416</v>
      </c>
      <c r="Z70" s="9" t="s">
        <v>1406</v>
      </c>
      <c r="AA70" s="11" t="s">
        <v>1417</v>
      </c>
      <c r="AB70" s="13" t="s">
        <v>480</v>
      </c>
      <c r="AC70" s="8" t="s">
        <v>506</v>
      </c>
      <c r="AD70" s="9" t="s">
        <v>1153</v>
      </c>
      <c r="AE70" s="11" t="s">
        <v>1153</v>
      </c>
      <c r="AF70" s="9"/>
      <c r="AG70" s="9"/>
      <c r="AH70" s="9"/>
      <c r="AI70" s="9"/>
      <c r="AJ70" s="9"/>
      <c r="AK70" s="9" t="s">
        <v>1418</v>
      </c>
      <c r="AL70" s="9" t="s">
        <v>1419</v>
      </c>
      <c r="AM70" s="9" t="s">
        <v>1420</v>
      </c>
      <c r="AN70" s="37" t="s">
        <v>1421</v>
      </c>
      <c r="AO70" s="9" t="s">
        <v>1422</v>
      </c>
      <c r="AP70" s="11" t="s">
        <v>1415</v>
      </c>
      <c r="AQ70" s="9" t="s">
        <v>1412</v>
      </c>
    </row>
    <row r="71" spans="1:43" s="15" customFormat="1" ht="19.899999999999999" customHeight="1" x14ac:dyDescent="0.3">
      <c r="A71" s="11">
        <v>91</v>
      </c>
      <c r="B71" s="11" t="s">
        <v>464</v>
      </c>
      <c r="C71" s="11" t="s">
        <v>543</v>
      </c>
      <c r="D71" s="11" t="s">
        <v>543</v>
      </c>
      <c r="E71" s="11" t="s">
        <v>494</v>
      </c>
      <c r="F71" s="11">
        <v>0</v>
      </c>
      <c r="G71" s="11" t="s">
        <v>1423</v>
      </c>
      <c r="H71" s="11" t="s">
        <v>1424</v>
      </c>
      <c r="I71" s="11" t="s">
        <v>1425</v>
      </c>
      <c r="J71" s="11">
        <v>1</v>
      </c>
      <c r="K71" s="11"/>
      <c r="L71" s="11"/>
      <c r="M71" s="11"/>
      <c r="N71" s="11"/>
      <c r="O71" s="11"/>
      <c r="P71" s="11"/>
      <c r="Q71" s="11">
        <v>1</v>
      </c>
      <c r="R71" s="11"/>
      <c r="S71" s="11"/>
      <c r="T71" s="11">
        <v>1</v>
      </c>
      <c r="U71" s="9" t="s">
        <v>435</v>
      </c>
      <c r="V71" s="9" t="s">
        <v>1426</v>
      </c>
      <c r="W71" s="9" t="s">
        <v>437</v>
      </c>
      <c r="X71" s="9" t="s">
        <v>502</v>
      </c>
      <c r="Y71" s="40" t="s">
        <v>1427</v>
      </c>
      <c r="Z71" s="9" t="s">
        <v>1428</v>
      </c>
      <c r="AA71" s="11" t="s">
        <v>1429</v>
      </c>
      <c r="AB71" s="11" t="s">
        <v>417</v>
      </c>
      <c r="AC71" s="8" t="s">
        <v>481</v>
      </c>
      <c r="AD71" s="9" t="s">
        <v>1430</v>
      </c>
      <c r="AE71" s="11" t="s">
        <v>1430</v>
      </c>
      <c r="AF71" s="9"/>
      <c r="AG71" s="9"/>
      <c r="AH71" s="9"/>
      <c r="AI71" s="9"/>
      <c r="AJ71" s="9"/>
      <c r="AK71" s="9" t="s">
        <v>1423</v>
      </c>
      <c r="AL71" s="9" t="s">
        <v>1431</v>
      </c>
      <c r="AM71" s="9" t="s">
        <v>1432</v>
      </c>
      <c r="AN71" s="37" t="s">
        <v>1432</v>
      </c>
      <c r="AO71" s="9" t="s">
        <v>1433</v>
      </c>
      <c r="AP71" s="11" t="s">
        <v>1434</v>
      </c>
      <c r="AQ71" s="36" t="s">
        <v>1412</v>
      </c>
    </row>
    <row r="72" spans="1:43" s="15" customFormat="1" ht="19.899999999999999" customHeight="1" x14ac:dyDescent="0.3">
      <c r="A72" s="11">
        <v>92</v>
      </c>
      <c r="B72" s="11" t="s">
        <v>464</v>
      </c>
      <c r="C72" s="11" t="s">
        <v>543</v>
      </c>
      <c r="D72" s="11" t="s">
        <v>543</v>
      </c>
      <c r="E72" s="11" t="s">
        <v>494</v>
      </c>
      <c r="F72" s="11">
        <v>0</v>
      </c>
      <c r="G72" s="11" t="s">
        <v>1435</v>
      </c>
      <c r="H72" s="11" t="s">
        <v>1436</v>
      </c>
      <c r="I72" s="11" t="s">
        <v>1437</v>
      </c>
      <c r="J72" s="11">
        <v>1</v>
      </c>
      <c r="K72" s="11"/>
      <c r="L72" s="11"/>
      <c r="M72" s="11"/>
      <c r="N72" s="11"/>
      <c r="O72" s="11"/>
      <c r="P72" s="11"/>
      <c r="Q72" s="11">
        <v>1</v>
      </c>
      <c r="R72" s="11"/>
      <c r="S72" s="11"/>
      <c r="T72" s="11"/>
      <c r="U72" s="9" t="s">
        <v>184</v>
      </c>
      <c r="V72" s="9" t="s">
        <v>136</v>
      </c>
      <c r="W72" s="9" t="s">
        <v>195</v>
      </c>
      <c r="X72" s="9" t="s">
        <v>804</v>
      </c>
      <c r="Y72" s="39" t="s">
        <v>1438</v>
      </c>
      <c r="Z72" s="9" t="s">
        <v>1439</v>
      </c>
      <c r="AA72" s="11" t="s">
        <v>1440</v>
      </c>
      <c r="AB72" s="11" t="s">
        <v>417</v>
      </c>
      <c r="AC72" s="8" t="s">
        <v>481</v>
      </c>
      <c r="AD72" s="9" t="s">
        <v>1153</v>
      </c>
      <c r="AE72" s="11" t="s">
        <v>1153</v>
      </c>
      <c r="AF72" s="9"/>
      <c r="AG72" s="9"/>
      <c r="AH72" s="9"/>
      <c r="AI72" s="9"/>
      <c r="AJ72" s="13" t="s">
        <v>483</v>
      </c>
      <c r="AK72" s="9" t="s">
        <v>1435</v>
      </c>
      <c r="AL72" s="9" t="s">
        <v>1441</v>
      </c>
      <c r="AM72" s="9" t="s">
        <v>1442</v>
      </c>
      <c r="AN72" s="9" t="s">
        <v>1443</v>
      </c>
      <c r="AO72" s="9" t="s">
        <v>1444</v>
      </c>
      <c r="AP72" s="11" t="s">
        <v>1437</v>
      </c>
      <c r="AQ72" s="9" t="s">
        <v>1445</v>
      </c>
    </row>
    <row r="73" spans="1:43" s="15" customFormat="1" ht="19.899999999999999" customHeight="1" x14ac:dyDescent="0.3">
      <c r="A73" s="11">
        <v>93</v>
      </c>
      <c r="B73" s="11" t="s">
        <v>464</v>
      </c>
      <c r="C73" s="11" t="s">
        <v>543</v>
      </c>
      <c r="D73" s="11" t="s">
        <v>543</v>
      </c>
      <c r="E73" s="11" t="s">
        <v>494</v>
      </c>
      <c r="F73" s="11">
        <v>0</v>
      </c>
      <c r="G73" s="11" t="s">
        <v>1446</v>
      </c>
      <c r="H73" s="9" t="s">
        <v>1447</v>
      </c>
      <c r="I73" s="11" t="s">
        <v>1448</v>
      </c>
      <c r="J73" s="11">
        <v>1</v>
      </c>
      <c r="K73" s="11"/>
      <c r="L73" s="11"/>
      <c r="M73" s="11">
        <v>1</v>
      </c>
      <c r="N73" s="11"/>
      <c r="O73" s="11"/>
      <c r="P73" s="11"/>
      <c r="Q73" s="11"/>
      <c r="R73" s="11">
        <v>1</v>
      </c>
      <c r="S73" s="11"/>
      <c r="T73" s="11">
        <v>1</v>
      </c>
      <c r="U73" s="9" t="s">
        <v>1088</v>
      </c>
      <c r="V73" s="9" t="s">
        <v>64</v>
      </c>
      <c r="W73" s="9" t="s">
        <v>196</v>
      </c>
      <c r="X73" s="9" t="s">
        <v>502</v>
      </c>
      <c r="Y73" s="40" t="s">
        <v>1449</v>
      </c>
      <c r="Z73" s="9" t="s">
        <v>1047</v>
      </c>
      <c r="AA73" s="11" t="s">
        <v>1450</v>
      </c>
      <c r="AB73" s="11" t="s">
        <v>417</v>
      </c>
      <c r="AC73" s="8" t="s">
        <v>454</v>
      </c>
      <c r="AD73" s="9" t="s">
        <v>1383</v>
      </c>
      <c r="AE73" s="11" t="s">
        <v>1383</v>
      </c>
      <c r="AF73" s="9"/>
      <c r="AG73" s="9"/>
      <c r="AH73" s="9"/>
      <c r="AI73" s="9"/>
      <c r="AJ73" s="9"/>
      <c r="AK73" s="9" t="s">
        <v>1451</v>
      </c>
      <c r="AL73" s="9"/>
      <c r="AM73" s="9" t="s">
        <v>1452</v>
      </c>
      <c r="AN73" s="37" t="s">
        <v>1452</v>
      </c>
      <c r="AO73" s="9" t="s">
        <v>1453</v>
      </c>
      <c r="AP73" s="11" t="s">
        <v>1448</v>
      </c>
      <c r="AQ73" s="9" t="s">
        <v>1445</v>
      </c>
    </row>
    <row r="74" spans="1:43" s="15" customFormat="1" ht="19.899999999999999" customHeight="1" x14ac:dyDescent="0.3">
      <c r="A74" s="11">
        <v>94</v>
      </c>
      <c r="B74" s="11" t="s">
        <v>464</v>
      </c>
      <c r="C74" s="11" t="s">
        <v>684</v>
      </c>
      <c r="D74" s="11" t="s">
        <v>529</v>
      </c>
      <c r="E74" s="11" t="s">
        <v>494</v>
      </c>
      <c r="F74" s="11">
        <v>0</v>
      </c>
      <c r="G74" s="11" t="s">
        <v>1454</v>
      </c>
      <c r="H74" s="9" t="s">
        <v>1455</v>
      </c>
      <c r="I74" s="12" t="s">
        <v>1456</v>
      </c>
      <c r="J74" s="11">
        <v>1</v>
      </c>
      <c r="K74" s="11">
        <v>1</v>
      </c>
      <c r="L74" s="11">
        <v>1</v>
      </c>
      <c r="M74" s="11"/>
      <c r="N74" s="11"/>
      <c r="O74" s="11"/>
      <c r="P74" s="11"/>
      <c r="Q74" s="11"/>
      <c r="R74" s="11">
        <v>1</v>
      </c>
      <c r="S74" s="11"/>
      <c r="T74" s="11">
        <v>1</v>
      </c>
      <c r="U74" s="21" t="s">
        <v>28</v>
      </c>
      <c r="V74" s="9" t="s">
        <v>65</v>
      </c>
      <c r="W74" s="9" t="s">
        <v>1457</v>
      </c>
      <c r="X74" s="9" t="s">
        <v>1031</v>
      </c>
      <c r="Y74" s="40" t="s">
        <v>1458</v>
      </c>
      <c r="Z74" s="9" t="s">
        <v>1062</v>
      </c>
      <c r="AA74" s="11" t="s">
        <v>1459</v>
      </c>
      <c r="AB74" s="13" t="s">
        <v>415</v>
      </c>
      <c r="AC74" s="8" t="s">
        <v>506</v>
      </c>
      <c r="AD74" s="9" t="s">
        <v>1460</v>
      </c>
      <c r="AE74" s="11" t="s">
        <v>1460</v>
      </c>
      <c r="AF74" s="9"/>
      <c r="AG74" s="9"/>
      <c r="AH74" s="9"/>
      <c r="AI74" s="9"/>
      <c r="AJ74" s="9"/>
      <c r="AK74" s="9" t="s">
        <v>1461</v>
      </c>
      <c r="AL74" s="9" t="s">
        <v>1462</v>
      </c>
      <c r="AM74" s="9" t="s">
        <v>1463</v>
      </c>
      <c r="AN74" s="9" t="s">
        <v>1464</v>
      </c>
      <c r="AO74" s="9" t="s">
        <v>1465</v>
      </c>
      <c r="AP74" s="11" t="s">
        <v>1466</v>
      </c>
      <c r="AQ74" s="9" t="s">
        <v>1445</v>
      </c>
    </row>
    <row r="75" spans="1:43" s="15" customFormat="1" ht="19.899999999999999" customHeight="1" x14ac:dyDescent="0.3">
      <c r="A75" s="11">
        <v>95</v>
      </c>
      <c r="B75" s="11" t="s">
        <v>464</v>
      </c>
      <c r="C75" s="11" t="s">
        <v>543</v>
      </c>
      <c r="D75" s="11" t="s">
        <v>543</v>
      </c>
      <c r="E75" s="11" t="s">
        <v>494</v>
      </c>
      <c r="F75" s="11">
        <v>0</v>
      </c>
      <c r="G75" s="11" t="s">
        <v>1467</v>
      </c>
      <c r="H75" s="11" t="s">
        <v>1468</v>
      </c>
      <c r="I75" s="11" t="s">
        <v>1469</v>
      </c>
      <c r="J75" s="11">
        <v>1</v>
      </c>
      <c r="K75" s="11"/>
      <c r="L75" s="11"/>
      <c r="M75" s="11"/>
      <c r="N75" s="11"/>
      <c r="O75" s="11"/>
      <c r="P75" s="11"/>
      <c r="Q75" s="11">
        <v>1</v>
      </c>
      <c r="R75" s="11"/>
      <c r="S75" s="11"/>
      <c r="T75" s="11"/>
      <c r="U75" s="13" t="s">
        <v>20</v>
      </c>
      <c r="V75" s="9" t="s">
        <v>137</v>
      </c>
      <c r="W75" s="9" t="s">
        <v>198</v>
      </c>
      <c r="X75" s="9" t="s">
        <v>502</v>
      </c>
      <c r="Y75" s="39" t="s">
        <v>1470</v>
      </c>
      <c r="Z75" s="9" t="s">
        <v>432</v>
      </c>
      <c r="AA75" s="11" t="s">
        <v>1471</v>
      </c>
      <c r="AB75" s="11" t="s">
        <v>417</v>
      </c>
      <c r="AC75" s="8" t="s">
        <v>458</v>
      </c>
      <c r="AD75" s="9" t="s">
        <v>1472</v>
      </c>
      <c r="AE75" s="22"/>
      <c r="AF75" s="9"/>
      <c r="AG75" s="9"/>
      <c r="AH75" s="9"/>
      <c r="AI75" s="9"/>
      <c r="AJ75" s="9"/>
      <c r="AK75" s="9" t="s">
        <v>1473</v>
      </c>
      <c r="AL75" s="9" t="s">
        <v>1474</v>
      </c>
      <c r="AM75" s="9" t="s">
        <v>1475</v>
      </c>
      <c r="AN75" s="9" t="s">
        <v>1476</v>
      </c>
      <c r="AO75" s="9" t="s">
        <v>1477</v>
      </c>
      <c r="AP75" s="11" t="s">
        <v>1478</v>
      </c>
      <c r="AQ75" s="9" t="s">
        <v>1445</v>
      </c>
    </row>
    <row r="76" spans="1:43" s="15" customFormat="1" ht="19.899999999999999" customHeight="1" x14ac:dyDescent="0.3">
      <c r="A76" s="11">
        <v>96</v>
      </c>
      <c r="B76" s="11" t="s">
        <v>464</v>
      </c>
      <c r="C76" s="11" t="s">
        <v>1479</v>
      </c>
      <c r="D76" s="11" t="s">
        <v>1479</v>
      </c>
      <c r="E76" s="11" t="s">
        <v>469</v>
      </c>
      <c r="F76" s="11">
        <v>0</v>
      </c>
      <c r="G76" s="11" t="s">
        <v>1480</v>
      </c>
      <c r="H76" s="9" t="s">
        <v>1481</v>
      </c>
      <c r="I76" s="11" t="s">
        <v>1482</v>
      </c>
      <c r="J76" s="11">
        <v>1</v>
      </c>
      <c r="K76" s="11">
        <v>1</v>
      </c>
      <c r="L76" s="11">
        <v>1</v>
      </c>
      <c r="M76" s="11">
        <v>1</v>
      </c>
      <c r="N76" s="11"/>
      <c r="O76" s="11"/>
      <c r="P76" s="11"/>
      <c r="Q76" s="11"/>
      <c r="R76" s="11">
        <v>1</v>
      </c>
      <c r="S76" s="11"/>
      <c r="T76" s="11">
        <v>1</v>
      </c>
      <c r="U76" s="9" t="s">
        <v>199</v>
      </c>
      <c r="V76" s="9" t="s">
        <v>66</v>
      </c>
      <c r="W76" s="9" t="s">
        <v>200</v>
      </c>
      <c r="X76" s="9" t="s">
        <v>502</v>
      </c>
      <c r="Y76" s="39" t="s">
        <v>1483</v>
      </c>
      <c r="Z76" s="39" t="s">
        <v>1484</v>
      </c>
      <c r="AA76" s="11" t="s">
        <v>1485</v>
      </c>
      <c r="AB76" s="9" t="s">
        <v>417</v>
      </c>
      <c r="AC76" s="9" t="s">
        <v>481</v>
      </c>
      <c r="AD76" s="9"/>
      <c r="AE76" s="22"/>
      <c r="AF76" s="11"/>
      <c r="AG76" s="11"/>
      <c r="AH76" s="9"/>
      <c r="AI76" s="9" t="s">
        <v>1486</v>
      </c>
      <c r="AJ76" s="9"/>
      <c r="AK76" s="9" t="s">
        <v>1487</v>
      </c>
      <c r="AL76" s="9" t="s">
        <v>1488</v>
      </c>
      <c r="AM76" s="9" t="s">
        <v>1489</v>
      </c>
      <c r="AN76" s="37" t="s">
        <v>1490</v>
      </c>
      <c r="AO76" s="9" t="s">
        <v>1491</v>
      </c>
      <c r="AP76" s="41" t="s">
        <v>1492</v>
      </c>
      <c r="AQ76" s="11" t="s">
        <v>1493</v>
      </c>
    </row>
    <row r="77" spans="1:43" s="15" customFormat="1" ht="19.899999999999999" customHeight="1" x14ac:dyDescent="0.3">
      <c r="A77" s="11">
        <v>98</v>
      </c>
      <c r="B77" s="11" t="s">
        <v>464</v>
      </c>
      <c r="C77" s="11" t="s">
        <v>543</v>
      </c>
      <c r="D77" s="11" t="s">
        <v>543</v>
      </c>
      <c r="E77" s="11" t="s">
        <v>494</v>
      </c>
      <c r="F77" s="11">
        <v>0</v>
      </c>
      <c r="G77" s="11" t="s">
        <v>1494</v>
      </c>
      <c r="H77" s="11" t="s">
        <v>1495</v>
      </c>
      <c r="I77" s="11" t="s">
        <v>909</v>
      </c>
      <c r="J77" s="11"/>
      <c r="K77" s="11"/>
      <c r="L77" s="11">
        <v>1</v>
      </c>
      <c r="M77" s="11"/>
      <c r="N77" s="11"/>
      <c r="O77" s="11">
        <v>1</v>
      </c>
      <c r="P77" s="11"/>
      <c r="Q77" s="11"/>
      <c r="R77" s="11"/>
      <c r="S77" s="11"/>
      <c r="T77" s="11"/>
      <c r="U77" s="9" t="s">
        <v>201</v>
      </c>
      <c r="V77" s="9" t="s">
        <v>138</v>
      </c>
      <c r="W77" s="9" t="s">
        <v>139</v>
      </c>
      <c r="X77" s="9" t="s">
        <v>502</v>
      </c>
      <c r="Y77" s="39" t="s">
        <v>1496</v>
      </c>
      <c r="Z77" s="42" t="s">
        <v>912</v>
      </c>
      <c r="AA77" s="11" t="s">
        <v>1497</v>
      </c>
      <c r="AB77" s="9" t="s">
        <v>417</v>
      </c>
      <c r="AC77" s="9" t="s">
        <v>481</v>
      </c>
      <c r="AD77" s="9" t="s">
        <v>1498</v>
      </c>
      <c r="AE77" s="11" t="s">
        <v>1498</v>
      </c>
      <c r="AF77" s="11"/>
      <c r="AG77" s="11"/>
      <c r="AH77" s="9"/>
      <c r="AI77" s="9"/>
      <c r="AJ77" s="13" t="s">
        <v>483</v>
      </c>
      <c r="AK77" s="9" t="s">
        <v>1499</v>
      </c>
      <c r="AL77" s="9" t="s">
        <v>1500</v>
      </c>
      <c r="AM77" s="9" t="s">
        <v>1501</v>
      </c>
      <c r="AN77" s="37" t="s">
        <v>917</v>
      </c>
      <c r="AO77" s="9" t="s">
        <v>1502</v>
      </c>
      <c r="AP77" s="41" t="s">
        <v>909</v>
      </c>
      <c r="AQ77" s="11" t="s">
        <v>1493</v>
      </c>
    </row>
    <row r="78" spans="1:43" s="15" customFormat="1" ht="19.899999999999999" customHeight="1" x14ac:dyDescent="0.3">
      <c r="A78" s="11">
        <v>99</v>
      </c>
      <c r="B78" s="11" t="s">
        <v>464</v>
      </c>
      <c r="C78" s="11" t="s">
        <v>543</v>
      </c>
      <c r="D78" s="11" t="s">
        <v>543</v>
      </c>
      <c r="E78" s="11" t="s">
        <v>494</v>
      </c>
      <c r="F78" s="11">
        <v>0</v>
      </c>
      <c r="G78" s="11" t="s">
        <v>1503</v>
      </c>
      <c r="H78" s="11" t="s">
        <v>1504</v>
      </c>
      <c r="I78" s="11" t="s">
        <v>1505</v>
      </c>
      <c r="J78" s="11">
        <v>1</v>
      </c>
      <c r="K78" s="11"/>
      <c r="L78" s="11">
        <v>1</v>
      </c>
      <c r="M78" s="11"/>
      <c r="N78" s="11"/>
      <c r="O78" s="11"/>
      <c r="P78" s="11"/>
      <c r="Q78" s="11">
        <v>1</v>
      </c>
      <c r="R78" s="11"/>
      <c r="S78" s="11"/>
      <c r="T78" s="11"/>
      <c r="U78" s="9" t="s">
        <v>435</v>
      </c>
      <c r="V78" s="9" t="s">
        <v>140</v>
      </c>
      <c r="W78" s="9" t="s">
        <v>202</v>
      </c>
      <c r="X78" s="9" t="s">
        <v>502</v>
      </c>
      <c r="Y78" s="39" t="s">
        <v>1506</v>
      </c>
      <c r="Z78" s="42" t="s">
        <v>435</v>
      </c>
      <c r="AA78" s="11" t="s">
        <v>1507</v>
      </c>
      <c r="AB78" s="9" t="s">
        <v>417</v>
      </c>
      <c r="AC78" s="9" t="s">
        <v>481</v>
      </c>
      <c r="AD78" s="9" t="s">
        <v>1430</v>
      </c>
      <c r="AE78" s="22"/>
      <c r="AF78" s="11"/>
      <c r="AG78" s="11"/>
      <c r="AH78" s="9"/>
      <c r="AI78" s="9"/>
      <c r="AJ78" s="9"/>
      <c r="AK78" s="9" t="s">
        <v>1508</v>
      </c>
      <c r="AL78" s="9" t="s">
        <v>1509</v>
      </c>
      <c r="AM78" s="9" t="s">
        <v>1510</v>
      </c>
      <c r="AN78" s="9" t="s">
        <v>1511</v>
      </c>
      <c r="AO78" s="9" t="s">
        <v>1512</v>
      </c>
      <c r="AP78" s="41" t="s">
        <v>1505</v>
      </c>
      <c r="AQ78" s="11" t="s">
        <v>1493</v>
      </c>
    </row>
    <row r="79" spans="1:43" s="15" customFormat="1" ht="19.899999999999999" customHeight="1" x14ac:dyDescent="0.3">
      <c r="A79" s="11">
        <v>100</v>
      </c>
      <c r="B79" s="11" t="s">
        <v>464</v>
      </c>
      <c r="C79" s="11" t="s">
        <v>768</v>
      </c>
      <c r="D79" s="11" t="s">
        <v>768</v>
      </c>
      <c r="E79" s="11" t="s">
        <v>469</v>
      </c>
      <c r="F79" s="11">
        <v>0</v>
      </c>
      <c r="G79" s="11" t="s">
        <v>1513</v>
      </c>
      <c r="H79" s="11" t="s">
        <v>1514</v>
      </c>
      <c r="I79" s="11" t="s">
        <v>1515</v>
      </c>
      <c r="J79" s="11"/>
      <c r="K79" s="11">
        <v>1</v>
      </c>
      <c r="L79" s="11">
        <v>1</v>
      </c>
      <c r="M79" s="11"/>
      <c r="N79" s="11"/>
      <c r="O79" s="11"/>
      <c r="P79" s="11"/>
      <c r="Q79" s="11">
        <v>1</v>
      </c>
      <c r="R79" s="11"/>
      <c r="S79" s="11"/>
      <c r="T79" s="11"/>
      <c r="U79" s="9" t="s">
        <v>203</v>
      </c>
      <c r="V79" s="9" t="s">
        <v>141</v>
      </c>
      <c r="W79" s="9" t="s">
        <v>204</v>
      </c>
      <c r="X79" s="9" t="s">
        <v>804</v>
      </c>
      <c r="Y79" s="39" t="s">
        <v>1516</v>
      </c>
      <c r="Z79" s="42" t="s">
        <v>983</v>
      </c>
      <c r="AA79" s="11" t="s">
        <v>1517</v>
      </c>
      <c r="AB79" s="9" t="s">
        <v>417</v>
      </c>
      <c r="AC79" s="9" t="s">
        <v>481</v>
      </c>
      <c r="AD79" s="9" t="s">
        <v>1319</v>
      </c>
      <c r="AE79" s="11" t="s">
        <v>1518</v>
      </c>
      <c r="AF79" s="11"/>
      <c r="AG79" s="11"/>
      <c r="AH79" s="9"/>
      <c r="AI79" s="9"/>
      <c r="AJ79" s="9"/>
      <c r="AK79" s="9" t="s">
        <v>1519</v>
      </c>
      <c r="AL79" s="36" t="s">
        <v>1520</v>
      </c>
      <c r="AM79" s="9" t="s">
        <v>1521</v>
      </c>
      <c r="AN79" s="9" t="s">
        <v>1522</v>
      </c>
      <c r="AO79" s="9" t="s">
        <v>1523</v>
      </c>
      <c r="AP79" s="41" t="s">
        <v>1515</v>
      </c>
      <c r="AQ79" s="11" t="s">
        <v>1493</v>
      </c>
    </row>
    <row r="80" spans="1:43" s="15" customFormat="1" ht="19.899999999999999" customHeight="1" x14ac:dyDescent="0.3">
      <c r="A80" s="11">
        <v>102</v>
      </c>
      <c r="B80" s="11" t="s">
        <v>464</v>
      </c>
      <c r="C80" s="11" t="s">
        <v>543</v>
      </c>
      <c r="D80" s="11" t="s">
        <v>543</v>
      </c>
      <c r="E80" s="11" t="s">
        <v>469</v>
      </c>
      <c r="F80" s="11">
        <v>0</v>
      </c>
      <c r="G80" s="11" t="s">
        <v>1524</v>
      </c>
      <c r="H80" s="11" t="s">
        <v>1525</v>
      </c>
      <c r="I80" s="11" t="s">
        <v>1526</v>
      </c>
      <c r="J80" s="11">
        <v>1</v>
      </c>
      <c r="K80" s="11"/>
      <c r="L80" s="11"/>
      <c r="M80" s="11">
        <v>1</v>
      </c>
      <c r="N80" s="11"/>
      <c r="O80" s="11"/>
      <c r="P80" s="11"/>
      <c r="Q80" s="11"/>
      <c r="R80" s="11">
        <v>1</v>
      </c>
      <c r="S80" s="11"/>
      <c r="T80" s="11"/>
      <c r="U80" s="9" t="s">
        <v>201</v>
      </c>
      <c r="V80" s="9" t="s">
        <v>440</v>
      </c>
      <c r="W80" s="9" t="s">
        <v>1527</v>
      </c>
      <c r="X80" s="9" t="s">
        <v>502</v>
      </c>
      <c r="Y80" s="39" t="s">
        <v>1528</v>
      </c>
      <c r="Z80" s="9" t="s">
        <v>1529</v>
      </c>
      <c r="AA80" s="11" t="s">
        <v>1530</v>
      </c>
      <c r="AB80" s="9" t="s">
        <v>417</v>
      </c>
      <c r="AC80" s="9" t="s">
        <v>481</v>
      </c>
      <c r="AD80" s="9" t="s">
        <v>1498</v>
      </c>
      <c r="AE80" s="11" t="s">
        <v>1498</v>
      </c>
      <c r="AF80" s="9"/>
      <c r="AG80" s="9"/>
      <c r="AH80" s="9"/>
      <c r="AI80" s="9"/>
      <c r="AJ80" s="9"/>
      <c r="AK80" s="9" t="s">
        <v>1531</v>
      </c>
      <c r="AL80" s="9" t="s">
        <v>1532</v>
      </c>
      <c r="AM80" s="9" t="s">
        <v>1533</v>
      </c>
      <c r="AN80" s="37" t="s">
        <v>1534</v>
      </c>
      <c r="AO80" s="9" t="s">
        <v>1535</v>
      </c>
      <c r="AP80" s="11" t="s">
        <v>1526</v>
      </c>
      <c r="AQ80" s="11" t="s">
        <v>1536</v>
      </c>
    </row>
    <row r="81" spans="1:43" s="15" customFormat="1" ht="19.899999999999999" customHeight="1" x14ac:dyDescent="0.3">
      <c r="A81" s="11">
        <v>103</v>
      </c>
      <c r="B81" s="11" t="s">
        <v>464</v>
      </c>
      <c r="C81" s="11" t="s">
        <v>543</v>
      </c>
      <c r="D81" s="11" t="s">
        <v>543</v>
      </c>
      <c r="E81" s="11" t="s">
        <v>494</v>
      </c>
      <c r="F81" s="11">
        <v>0</v>
      </c>
      <c r="G81" s="11" t="s">
        <v>1537</v>
      </c>
      <c r="H81" s="11" t="s">
        <v>1538</v>
      </c>
      <c r="I81" s="11" t="s">
        <v>1539</v>
      </c>
      <c r="J81" s="11"/>
      <c r="K81" s="11"/>
      <c r="L81" s="11">
        <v>1</v>
      </c>
      <c r="M81" s="11">
        <v>1</v>
      </c>
      <c r="N81" s="11"/>
      <c r="O81" s="11"/>
      <c r="P81" s="11"/>
      <c r="Q81" s="11">
        <v>1</v>
      </c>
      <c r="R81" s="11"/>
      <c r="S81" s="11"/>
      <c r="T81" s="11"/>
      <c r="U81" s="9" t="s">
        <v>435</v>
      </c>
      <c r="V81" s="9" t="s">
        <v>444</v>
      </c>
      <c r="W81" s="9" t="s">
        <v>445</v>
      </c>
      <c r="X81" s="9" t="s">
        <v>502</v>
      </c>
      <c r="Y81" s="40" t="s">
        <v>1540</v>
      </c>
      <c r="Z81" s="9" t="s">
        <v>435</v>
      </c>
      <c r="AA81" s="11" t="s">
        <v>1541</v>
      </c>
      <c r="AB81" s="9" t="s">
        <v>417</v>
      </c>
      <c r="AC81" s="9" t="s">
        <v>481</v>
      </c>
      <c r="AD81" s="9" t="s">
        <v>1430</v>
      </c>
      <c r="AE81" s="11" t="s">
        <v>1430</v>
      </c>
      <c r="AF81" s="9"/>
      <c r="AG81" s="9"/>
      <c r="AH81" s="9"/>
      <c r="AI81" s="9"/>
      <c r="AJ81" s="9"/>
      <c r="AK81" s="9" t="s">
        <v>1537</v>
      </c>
      <c r="AL81" s="9"/>
      <c r="AM81" s="9" t="s">
        <v>1542</v>
      </c>
      <c r="AN81" s="37" t="s">
        <v>1542</v>
      </c>
      <c r="AO81" s="9" t="s">
        <v>1543</v>
      </c>
      <c r="AP81" s="11" t="s">
        <v>1539</v>
      </c>
      <c r="AQ81" s="11" t="s">
        <v>1536</v>
      </c>
    </row>
    <row r="82" spans="1:43" s="15" customFormat="1" ht="19.899999999999999" customHeight="1" x14ac:dyDescent="0.3">
      <c r="A82" s="11">
        <v>104</v>
      </c>
      <c r="B82" s="11" t="s">
        <v>464</v>
      </c>
      <c r="C82" s="11" t="s">
        <v>837</v>
      </c>
      <c r="D82" s="11" t="s">
        <v>684</v>
      </c>
      <c r="E82" s="11" t="s">
        <v>494</v>
      </c>
      <c r="F82" s="11">
        <v>0</v>
      </c>
      <c r="G82" s="11" t="s">
        <v>1544</v>
      </c>
      <c r="H82" s="9" t="s">
        <v>1545</v>
      </c>
      <c r="I82" s="11" t="s">
        <v>1546</v>
      </c>
      <c r="J82" s="11">
        <v>1</v>
      </c>
      <c r="K82" s="11">
        <v>1</v>
      </c>
      <c r="L82" s="11">
        <v>1</v>
      </c>
      <c r="M82" s="11"/>
      <c r="N82" s="11"/>
      <c r="O82" s="11"/>
      <c r="P82" s="11"/>
      <c r="Q82" s="11">
        <v>1</v>
      </c>
      <c r="R82" s="11"/>
      <c r="S82" s="11"/>
      <c r="T82" s="11"/>
      <c r="U82" s="9" t="s">
        <v>205</v>
      </c>
      <c r="V82" s="9" t="s">
        <v>206</v>
      </c>
      <c r="W82" s="9" t="s">
        <v>207</v>
      </c>
      <c r="X82" s="9" t="s">
        <v>611</v>
      </c>
      <c r="Y82" s="39" t="s">
        <v>1547</v>
      </c>
      <c r="Z82" s="9" t="s">
        <v>205</v>
      </c>
      <c r="AA82" s="11" t="s">
        <v>1548</v>
      </c>
      <c r="AB82" s="9" t="s">
        <v>415</v>
      </c>
      <c r="AC82" s="9" t="s">
        <v>506</v>
      </c>
      <c r="AD82" s="9" t="s">
        <v>1549</v>
      </c>
      <c r="AE82" s="11" t="s">
        <v>1549</v>
      </c>
      <c r="AF82" s="9"/>
      <c r="AG82" s="9"/>
      <c r="AH82" s="9"/>
      <c r="AI82" s="9"/>
      <c r="AJ82" s="9"/>
      <c r="AK82" s="9" t="s">
        <v>1550</v>
      </c>
      <c r="AL82" s="9"/>
      <c r="AM82" s="9" t="s">
        <v>1551</v>
      </c>
      <c r="AN82" s="37" t="s">
        <v>1552</v>
      </c>
      <c r="AO82" s="9" t="s">
        <v>1553</v>
      </c>
      <c r="AP82" s="11" t="s">
        <v>1546</v>
      </c>
      <c r="AQ82" s="11" t="s">
        <v>1536</v>
      </c>
    </row>
    <row r="83" spans="1:43" s="15" customFormat="1" ht="19.899999999999999" customHeight="1" x14ac:dyDescent="0.3">
      <c r="A83" s="11">
        <v>105</v>
      </c>
      <c r="B83" s="11" t="s">
        <v>464</v>
      </c>
      <c r="C83" s="11" t="s">
        <v>604</v>
      </c>
      <c r="D83" s="11" t="s">
        <v>606</v>
      </c>
      <c r="E83" s="11" t="s">
        <v>494</v>
      </c>
      <c r="F83" s="11">
        <v>0</v>
      </c>
      <c r="G83" s="11" t="s">
        <v>1554</v>
      </c>
      <c r="H83" s="9" t="s">
        <v>1555</v>
      </c>
      <c r="I83" s="11" t="s">
        <v>1556</v>
      </c>
      <c r="J83" s="11">
        <v>1</v>
      </c>
      <c r="K83" s="11">
        <v>1</v>
      </c>
      <c r="L83" s="11">
        <v>1</v>
      </c>
      <c r="M83" s="11"/>
      <c r="N83" s="11"/>
      <c r="O83" s="11"/>
      <c r="P83" s="11"/>
      <c r="Q83" s="11">
        <v>1</v>
      </c>
      <c r="R83" s="11">
        <v>1</v>
      </c>
      <c r="S83" s="11"/>
      <c r="T83" s="11"/>
      <c r="U83" s="9" t="s">
        <v>199</v>
      </c>
      <c r="V83" s="9" t="s">
        <v>208</v>
      </c>
      <c r="W83" s="9" t="s">
        <v>209</v>
      </c>
      <c r="X83" s="9" t="s">
        <v>474</v>
      </c>
      <c r="Y83" s="9" t="s">
        <v>1557</v>
      </c>
      <c r="Z83" s="9" t="s">
        <v>645</v>
      </c>
      <c r="AA83" s="11" t="s">
        <v>1558</v>
      </c>
      <c r="AB83" s="9" t="s">
        <v>417</v>
      </c>
      <c r="AC83" s="9" t="s">
        <v>481</v>
      </c>
      <c r="AD83" s="9" t="s">
        <v>1559</v>
      </c>
      <c r="AE83" s="22"/>
      <c r="AF83" s="9"/>
      <c r="AG83" s="9"/>
      <c r="AH83" s="9"/>
      <c r="AI83" s="9"/>
      <c r="AJ83" s="9"/>
      <c r="AK83" s="9" t="s">
        <v>1560</v>
      </c>
      <c r="AL83" s="9" t="s">
        <v>1561</v>
      </c>
      <c r="AM83" s="9" t="s">
        <v>1562</v>
      </c>
      <c r="AN83" s="37" t="s">
        <v>1563</v>
      </c>
      <c r="AO83" s="9" t="s">
        <v>1564</v>
      </c>
      <c r="AP83" s="11" t="s">
        <v>1556</v>
      </c>
      <c r="AQ83" s="11" t="s">
        <v>1536</v>
      </c>
    </row>
    <row r="84" spans="1:43" s="15" customFormat="1" ht="19.899999999999999" customHeight="1" x14ac:dyDescent="0.3">
      <c r="A84" s="11">
        <v>107</v>
      </c>
      <c r="B84" s="11" t="s">
        <v>464</v>
      </c>
      <c r="C84" s="11" t="s">
        <v>529</v>
      </c>
      <c r="D84" s="11" t="s">
        <v>529</v>
      </c>
      <c r="E84" s="11" t="s">
        <v>469</v>
      </c>
      <c r="F84" s="11">
        <v>0</v>
      </c>
      <c r="G84" s="11" t="s">
        <v>1565</v>
      </c>
      <c r="H84" s="11" t="s">
        <v>1566</v>
      </c>
      <c r="I84" s="11" t="s">
        <v>1567</v>
      </c>
      <c r="J84" s="11">
        <v>1</v>
      </c>
      <c r="K84" s="11"/>
      <c r="L84" s="11"/>
      <c r="M84" s="11"/>
      <c r="N84" s="11"/>
      <c r="O84" s="11"/>
      <c r="P84" s="11"/>
      <c r="Q84" s="11">
        <v>1</v>
      </c>
      <c r="R84" s="11"/>
      <c r="S84" s="11"/>
      <c r="T84" s="11"/>
      <c r="U84" s="9" t="s">
        <v>210</v>
      </c>
      <c r="V84" s="9" t="s">
        <v>211</v>
      </c>
      <c r="W84" s="9" t="s">
        <v>1568</v>
      </c>
      <c r="X84" s="9" t="s">
        <v>502</v>
      </c>
      <c r="Y84" s="39" t="s">
        <v>1569</v>
      </c>
      <c r="Z84" s="9" t="s">
        <v>210</v>
      </c>
      <c r="AA84" s="11" t="s">
        <v>1570</v>
      </c>
      <c r="AB84" s="9" t="s">
        <v>417</v>
      </c>
      <c r="AC84" s="9" t="s">
        <v>481</v>
      </c>
      <c r="AD84" s="9" t="s">
        <v>1571</v>
      </c>
      <c r="AE84" s="11" t="s">
        <v>1571</v>
      </c>
      <c r="AF84" s="9" t="s">
        <v>1304</v>
      </c>
      <c r="AG84" s="9"/>
      <c r="AH84" s="9"/>
      <c r="AI84" s="9"/>
      <c r="AJ84" s="9"/>
      <c r="AK84" s="9" t="s">
        <v>1565</v>
      </c>
      <c r="AL84" s="9"/>
      <c r="AM84" s="9" t="s">
        <v>1572</v>
      </c>
      <c r="AN84" s="37" t="s">
        <v>1573</v>
      </c>
      <c r="AO84" s="9" t="s">
        <v>1574</v>
      </c>
      <c r="AP84" s="11" t="s">
        <v>1567</v>
      </c>
      <c r="AQ84" s="11" t="s">
        <v>1536</v>
      </c>
    </row>
    <row r="85" spans="1:43" s="15" customFormat="1" ht="19.899999999999999" customHeight="1" x14ac:dyDescent="0.3">
      <c r="A85" s="11">
        <v>109</v>
      </c>
      <c r="B85" s="11" t="s">
        <v>464</v>
      </c>
      <c r="C85" s="11" t="s">
        <v>514</v>
      </c>
      <c r="D85" s="11" t="s">
        <v>514</v>
      </c>
      <c r="E85" s="11" t="s">
        <v>494</v>
      </c>
      <c r="F85" s="11">
        <v>0</v>
      </c>
      <c r="G85" s="11" t="s">
        <v>1575</v>
      </c>
      <c r="H85" s="11" t="s">
        <v>1576</v>
      </c>
      <c r="I85" s="11" t="s">
        <v>1577</v>
      </c>
      <c r="J85" s="11">
        <v>1</v>
      </c>
      <c r="K85" s="11">
        <v>1</v>
      </c>
      <c r="L85" s="11">
        <v>1</v>
      </c>
      <c r="M85" s="11">
        <v>1</v>
      </c>
      <c r="N85" s="11"/>
      <c r="O85" s="11"/>
      <c r="P85" s="11"/>
      <c r="Q85" s="11"/>
      <c r="R85" s="11">
        <v>1</v>
      </c>
      <c r="S85" s="11"/>
      <c r="T85" s="11"/>
      <c r="U85" s="13" t="s">
        <v>20</v>
      </c>
      <c r="V85" s="9" t="s">
        <v>1578</v>
      </c>
      <c r="W85" s="9" t="s">
        <v>214</v>
      </c>
      <c r="X85" s="9" t="s">
        <v>502</v>
      </c>
      <c r="Y85" s="40" t="s">
        <v>1579</v>
      </c>
      <c r="Z85" s="9" t="s">
        <v>1580</v>
      </c>
      <c r="AA85" s="11" t="s">
        <v>1581</v>
      </c>
      <c r="AB85" s="9" t="s">
        <v>415</v>
      </c>
      <c r="AC85" s="9" t="s">
        <v>481</v>
      </c>
      <c r="AD85" s="9" t="s">
        <v>1472</v>
      </c>
      <c r="AE85" s="22"/>
      <c r="AF85" s="9"/>
      <c r="AG85" s="9"/>
      <c r="AH85" s="9"/>
      <c r="AI85" s="9"/>
      <c r="AJ85" s="9"/>
      <c r="AK85" s="9" t="s">
        <v>1582</v>
      </c>
      <c r="AL85" s="9"/>
      <c r="AM85" s="9" t="s">
        <v>1583</v>
      </c>
      <c r="AN85" s="37" t="s">
        <v>1584</v>
      </c>
      <c r="AO85" s="9" t="s">
        <v>1585</v>
      </c>
      <c r="AP85" s="11" t="s">
        <v>1586</v>
      </c>
      <c r="AQ85" s="11" t="s">
        <v>1536</v>
      </c>
    </row>
    <row r="86" spans="1:43" s="15" customFormat="1" ht="19.899999999999999" customHeight="1" x14ac:dyDescent="0.3">
      <c r="A86" s="11">
        <v>110</v>
      </c>
      <c r="B86" s="11" t="s">
        <v>464</v>
      </c>
      <c r="C86" s="11" t="s">
        <v>1587</v>
      </c>
      <c r="D86" s="11" t="s">
        <v>892</v>
      </c>
      <c r="E86" s="11" t="s">
        <v>494</v>
      </c>
      <c r="F86" s="11">
        <v>0</v>
      </c>
      <c r="G86" s="11" t="s">
        <v>1588</v>
      </c>
      <c r="H86" s="11" t="s">
        <v>1589</v>
      </c>
      <c r="I86" s="12" t="s">
        <v>1590</v>
      </c>
      <c r="J86" s="11">
        <v>1</v>
      </c>
      <c r="K86" s="11"/>
      <c r="L86" s="11"/>
      <c r="M86" s="11">
        <v>1</v>
      </c>
      <c r="N86" s="11"/>
      <c r="O86" s="11"/>
      <c r="P86" s="11"/>
      <c r="Q86" s="11"/>
      <c r="R86" s="11">
        <v>1</v>
      </c>
      <c r="S86" s="11"/>
      <c r="T86" s="11"/>
      <c r="U86" s="13" t="s">
        <v>20</v>
      </c>
      <c r="V86" s="9" t="s">
        <v>215</v>
      </c>
      <c r="W86" s="9" t="s">
        <v>216</v>
      </c>
      <c r="X86" s="9" t="s">
        <v>502</v>
      </c>
      <c r="Y86" s="39" t="s">
        <v>1591</v>
      </c>
      <c r="Z86" s="9" t="s">
        <v>1592</v>
      </c>
      <c r="AA86" s="11" t="s">
        <v>1593</v>
      </c>
      <c r="AB86" s="9" t="s">
        <v>415</v>
      </c>
      <c r="AC86" s="9" t="s">
        <v>481</v>
      </c>
      <c r="AD86" s="9" t="s">
        <v>1472</v>
      </c>
      <c r="AE86" s="22"/>
      <c r="AF86" s="9"/>
      <c r="AG86" s="9"/>
      <c r="AH86" s="9"/>
      <c r="AI86" s="9"/>
      <c r="AJ86" s="9"/>
      <c r="AK86" s="9" t="s">
        <v>1588</v>
      </c>
      <c r="AL86" s="9"/>
      <c r="AM86" s="9" t="s">
        <v>1594</v>
      </c>
      <c r="AN86" s="9" t="s">
        <v>1595</v>
      </c>
      <c r="AO86" s="9" t="s">
        <v>1596</v>
      </c>
      <c r="AP86" s="11" t="s">
        <v>1590</v>
      </c>
      <c r="AQ86" s="11" t="s">
        <v>1536</v>
      </c>
    </row>
    <row r="87" spans="1:43" s="15" customFormat="1" ht="19.899999999999999" customHeight="1" x14ac:dyDescent="0.3">
      <c r="A87" s="11">
        <v>111</v>
      </c>
      <c r="B87" s="11" t="s">
        <v>464</v>
      </c>
      <c r="C87" s="11" t="s">
        <v>543</v>
      </c>
      <c r="D87" s="11" t="s">
        <v>543</v>
      </c>
      <c r="E87" s="11" t="s">
        <v>494</v>
      </c>
      <c r="F87" s="11">
        <v>0</v>
      </c>
      <c r="G87" s="11" t="s">
        <v>1597</v>
      </c>
      <c r="H87" s="11" t="s">
        <v>1598</v>
      </c>
      <c r="I87" s="11" t="s">
        <v>1599</v>
      </c>
      <c r="J87" s="11"/>
      <c r="K87" s="11"/>
      <c r="L87" s="11">
        <v>1</v>
      </c>
      <c r="M87" s="11"/>
      <c r="N87" s="11"/>
      <c r="O87" s="11"/>
      <c r="P87" s="11"/>
      <c r="Q87" s="11">
        <v>1</v>
      </c>
      <c r="R87" s="11"/>
      <c r="S87" s="11"/>
      <c r="T87" s="11"/>
      <c r="U87" s="13" t="s">
        <v>20</v>
      </c>
      <c r="V87" s="9" t="s">
        <v>1600</v>
      </c>
      <c r="W87" s="9" t="s">
        <v>1601</v>
      </c>
      <c r="X87" s="9" t="s">
        <v>502</v>
      </c>
      <c r="Y87" s="39" t="s">
        <v>1602</v>
      </c>
      <c r="Z87" s="9" t="s">
        <v>1580</v>
      </c>
      <c r="AA87" s="11" t="s">
        <v>1603</v>
      </c>
      <c r="AB87" s="9" t="s">
        <v>417</v>
      </c>
      <c r="AC87" s="8" t="s">
        <v>458</v>
      </c>
      <c r="AD87" s="9" t="s">
        <v>1472</v>
      </c>
      <c r="AE87" s="22"/>
      <c r="AF87" s="9"/>
      <c r="AG87" s="9"/>
      <c r="AH87" s="9"/>
      <c r="AI87" s="9"/>
      <c r="AJ87" s="9"/>
      <c r="AK87" s="9" t="s">
        <v>1604</v>
      </c>
      <c r="AL87" s="9" t="s">
        <v>1605</v>
      </c>
      <c r="AM87" s="36" t="s">
        <v>1606</v>
      </c>
      <c r="AN87" s="9" t="s">
        <v>1607</v>
      </c>
      <c r="AO87" s="9" t="s">
        <v>1608</v>
      </c>
      <c r="AP87" s="11" t="s">
        <v>1599</v>
      </c>
      <c r="AQ87" s="11" t="s">
        <v>1536</v>
      </c>
    </row>
    <row r="88" spans="1:43" s="15" customFormat="1" ht="19.899999999999999" customHeight="1" x14ac:dyDescent="0.3">
      <c r="A88" s="11">
        <v>112</v>
      </c>
      <c r="B88" s="11" t="s">
        <v>464</v>
      </c>
      <c r="C88" s="11" t="s">
        <v>543</v>
      </c>
      <c r="D88" s="11" t="s">
        <v>543</v>
      </c>
      <c r="E88" s="11" t="s">
        <v>494</v>
      </c>
      <c r="F88" s="11">
        <v>0</v>
      </c>
      <c r="G88" s="11" t="s">
        <v>1609</v>
      </c>
      <c r="H88" s="11" t="s">
        <v>1610</v>
      </c>
      <c r="I88" s="11" t="s">
        <v>1611</v>
      </c>
      <c r="J88" s="11">
        <v>1</v>
      </c>
      <c r="K88" s="11">
        <v>1</v>
      </c>
      <c r="L88" s="11"/>
      <c r="M88" s="11"/>
      <c r="N88" s="11"/>
      <c r="O88" s="11">
        <v>1</v>
      </c>
      <c r="P88" s="11"/>
      <c r="Q88" s="11">
        <v>1</v>
      </c>
      <c r="R88" s="11"/>
      <c r="S88" s="11"/>
      <c r="T88" s="11"/>
      <c r="U88" s="9" t="s">
        <v>203</v>
      </c>
      <c r="V88" s="9" t="s">
        <v>219</v>
      </c>
      <c r="W88" s="9" t="s">
        <v>1612</v>
      </c>
      <c r="X88" s="9" t="s">
        <v>611</v>
      </c>
      <c r="Y88" s="40" t="s">
        <v>1613</v>
      </c>
      <c r="Z88" s="9" t="s">
        <v>1614</v>
      </c>
      <c r="AA88" s="11" t="s">
        <v>1615</v>
      </c>
      <c r="AB88" s="9" t="s">
        <v>417</v>
      </c>
      <c r="AC88" s="9" t="s">
        <v>459</v>
      </c>
      <c r="AD88" s="9" t="s">
        <v>1319</v>
      </c>
      <c r="AE88" s="11" t="s">
        <v>1319</v>
      </c>
      <c r="AF88" s="9"/>
      <c r="AG88" s="9"/>
      <c r="AH88" s="9"/>
      <c r="AI88" s="9"/>
      <c r="AJ88" s="9"/>
      <c r="AK88" s="9" t="s">
        <v>1616</v>
      </c>
      <c r="AL88" s="9" t="s">
        <v>1617</v>
      </c>
      <c r="AM88" s="9" t="s">
        <v>1618</v>
      </c>
      <c r="AN88" s="37" t="s">
        <v>1618</v>
      </c>
      <c r="AO88" s="9" t="s">
        <v>1619</v>
      </c>
      <c r="AP88" s="11" t="s">
        <v>1620</v>
      </c>
      <c r="AQ88" s="11" t="s">
        <v>1536</v>
      </c>
    </row>
    <row r="89" spans="1:43" s="15" customFormat="1" ht="19.899999999999999" customHeight="1" x14ac:dyDescent="0.3">
      <c r="A89" s="11">
        <v>113</v>
      </c>
      <c r="B89" s="11" t="s">
        <v>464</v>
      </c>
      <c r="C89" s="11" t="s">
        <v>890</v>
      </c>
      <c r="D89" s="11" t="s">
        <v>892</v>
      </c>
      <c r="E89" s="11" t="s">
        <v>494</v>
      </c>
      <c r="F89" s="11">
        <v>0</v>
      </c>
      <c r="G89" s="11" t="s">
        <v>1621</v>
      </c>
      <c r="H89" s="11" t="s">
        <v>1622</v>
      </c>
      <c r="I89" s="11" t="s">
        <v>1623</v>
      </c>
      <c r="J89" s="11"/>
      <c r="K89" s="11">
        <v>1</v>
      </c>
      <c r="L89" s="11">
        <v>1</v>
      </c>
      <c r="M89" s="11"/>
      <c r="N89" s="11"/>
      <c r="O89" s="11"/>
      <c r="P89" s="11"/>
      <c r="Q89" s="11">
        <v>1</v>
      </c>
      <c r="R89" s="11"/>
      <c r="S89" s="11"/>
      <c r="T89" s="11">
        <v>1</v>
      </c>
      <c r="U89" s="9" t="s">
        <v>221</v>
      </c>
      <c r="V89" s="9" t="s">
        <v>1624</v>
      </c>
      <c r="W89" s="9" t="s">
        <v>223</v>
      </c>
      <c r="X89" s="9" t="s">
        <v>502</v>
      </c>
      <c r="Y89" s="39" t="s">
        <v>1625</v>
      </c>
      <c r="Z89" s="9" t="s">
        <v>706</v>
      </c>
      <c r="AA89" s="11" t="s">
        <v>1626</v>
      </c>
      <c r="AB89" s="9" t="s">
        <v>417</v>
      </c>
      <c r="AC89" s="8" t="s">
        <v>454</v>
      </c>
      <c r="AD89" s="9" t="s">
        <v>1627</v>
      </c>
      <c r="AE89" s="11" t="s">
        <v>1627</v>
      </c>
      <c r="AF89" s="9"/>
      <c r="AG89" s="9"/>
      <c r="AH89" s="9"/>
      <c r="AI89" s="9"/>
      <c r="AJ89" s="9"/>
      <c r="AK89" s="9" t="s">
        <v>1628</v>
      </c>
      <c r="AL89" s="9"/>
      <c r="AM89" s="9" t="s">
        <v>1629</v>
      </c>
      <c r="AN89" s="37" t="s">
        <v>1630</v>
      </c>
      <c r="AO89" s="9" t="s">
        <v>1631</v>
      </c>
      <c r="AP89" s="11" t="s">
        <v>1623</v>
      </c>
      <c r="AQ89" s="11" t="s">
        <v>1536</v>
      </c>
    </row>
    <row r="90" spans="1:43" s="15" customFormat="1" ht="19.899999999999999" customHeight="1" x14ac:dyDescent="0.3">
      <c r="A90" s="11">
        <v>114</v>
      </c>
      <c r="B90" s="11" t="s">
        <v>464</v>
      </c>
      <c r="C90" s="11" t="s">
        <v>543</v>
      </c>
      <c r="D90" s="11" t="s">
        <v>543</v>
      </c>
      <c r="E90" s="11" t="s">
        <v>469</v>
      </c>
      <c r="F90" s="11">
        <v>0</v>
      </c>
      <c r="G90" s="11" t="s">
        <v>1632</v>
      </c>
      <c r="H90" s="11" t="s">
        <v>1633</v>
      </c>
      <c r="I90" s="11" t="s">
        <v>1634</v>
      </c>
      <c r="J90" s="11">
        <v>1</v>
      </c>
      <c r="K90" s="11"/>
      <c r="L90" s="11">
        <v>1</v>
      </c>
      <c r="M90" s="11"/>
      <c r="N90" s="11"/>
      <c r="O90" s="11"/>
      <c r="P90" s="11"/>
      <c r="Q90" s="11">
        <v>1</v>
      </c>
      <c r="R90" s="11"/>
      <c r="S90" s="11"/>
      <c r="T90" s="11"/>
      <c r="U90" s="9" t="s">
        <v>221</v>
      </c>
      <c r="V90" s="9" t="s">
        <v>224</v>
      </c>
      <c r="W90" s="9" t="s">
        <v>225</v>
      </c>
      <c r="X90" s="9" t="s">
        <v>502</v>
      </c>
      <c r="Y90" s="39" t="s">
        <v>1635</v>
      </c>
      <c r="Z90" s="9" t="s">
        <v>706</v>
      </c>
      <c r="AA90" s="11" t="s">
        <v>708</v>
      </c>
      <c r="AB90" s="9" t="s">
        <v>417</v>
      </c>
      <c r="AC90" s="8" t="s">
        <v>454</v>
      </c>
      <c r="AD90" s="9" t="s">
        <v>1627</v>
      </c>
      <c r="AE90" s="11" t="s">
        <v>1627</v>
      </c>
      <c r="AF90" s="9"/>
      <c r="AG90" s="9"/>
      <c r="AH90" s="9"/>
      <c r="AI90" s="9"/>
      <c r="AJ90" s="9"/>
      <c r="AK90" s="9" t="s">
        <v>1636</v>
      </c>
      <c r="AL90" s="9" t="s">
        <v>1637</v>
      </c>
      <c r="AM90" s="9" t="s">
        <v>1638</v>
      </c>
      <c r="AN90" s="9" t="s">
        <v>1639</v>
      </c>
      <c r="AO90" s="9" t="s">
        <v>1640</v>
      </c>
      <c r="AP90" s="11" t="s">
        <v>1634</v>
      </c>
      <c r="AQ90" s="11" t="s">
        <v>1536</v>
      </c>
    </row>
    <row r="91" spans="1:43" s="15" customFormat="1" ht="19.899999999999999" customHeight="1" x14ac:dyDescent="0.3">
      <c r="A91" s="11">
        <v>115</v>
      </c>
      <c r="B91" s="11" t="s">
        <v>464</v>
      </c>
      <c r="C91" s="11" t="s">
        <v>543</v>
      </c>
      <c r="D91" s="11" t="s">
        <v>543</v>
      </c>
      <c r="E91" s="11" t="s">
        <v>494</v>
      </c>
      <c r="F91" s="11">
        <v>0</v>
      </c>
      <c r="G91" s="11" t="s">
        <v>1641</v>
      </c>
      <c r="H91" s="9" t="s">
        <v>1642</v>
      </c>
      <c r="I91" s="11" t="s">
        <v>1643</v>
      </c>
      <c r="J91" s="11">
        <v>1</v>
      </c>
      <c r="K91" s="11"/>
      <c r="L91" s="11"/>
      <c r="M91" s="11">
        <v>1</v>
      </c>
      <c r="N91" s="11"/>
      <c r="O91" s="11"/>
      <c r="P91" s="11"/>
      <c r="Q91" s="11">
        <v>1</v>
      </c>
      <c r="R91" s="11"/>
      <c r="S91" s="11"/>
      <c r="T91" s="11">
        <v>1</v>
      </c>
      <c r="U91" s="9" t="s">
        <v>221</v>
      </c>
      <c r="V91" s="9" t="s">
        <v>226</v>
      </c>
      <c r="W91" s="9" t="s">
        <v>227</v>
      </c>
      <c r="X91" s="9" t="s">
        <v>502</v>
      </c>
      <c r="Y91" s="39" t="s">
        <v>1644</v>
      </c>
      <c r="Z91" s="9" t="s">
        <v>706</v>
      </c>
      <c r="AA91" s="11" t="s">
        <v>1645</v>
      </c>
      <c r="AB91" s="9" t="s">
        <v>417</v>
      </c>
      <c r="AC91" s="9" t="s">
        <v>459</v>
      </c>
      <c r="AD91" s="9" t="s">
        <v>1627</v>
      </c>
      <c r="AE91" s="11" t="s">
        <v>1627</v>
      </c>
      <c r="AF91" s="9"/>
      <c r="AG91" s="9"/>
      <c r="AH91" s="9"/>
      <c r="AI91" s="9"/>
      <c r="AJ91" s="9"/>
      <c r="AK91" s="9" t="s">
        <v>1646</v>
      </c>
      <c r="AL91" s="9" t="s">
        <v>1647</v>
      </c>
      <c r="AM91" s="9" t="s">
        <v>1648</v>
      </c>
      <c r="AN91" s="9" t="s">
        <v>1649</v>
      </c>
      <c r="AO91" s="9" t="s">
        <v>1650</v>
      </c>
      <c r="AP91" s="11" t="s">
        <v>1651</v>
      </c>
      <c r="AQ91" s="11" t="s">
        <v>1536</v>
      </c>
    </row>
    <row r="92" spans="1:43" s="15" customFormat="1" ht="19.899999999999999" customHeight="1" x14ac:dyDescent="0.3">
      <c r="A92" s="11">
        <v>116</v>
      </c>
      <c r="B92" s="11" t="s">
        <v>464</v>
      </c>
      <c r="C92" s="11" t="s">
        <v>529</v>
      </c>
      <c r="D92" s="11" t="s">
        <v>529</v>
      </c>
      <c r="E92" s="11" t="s">
        <v>494</v>
      </c>
      <c r="F92" s="11">
        <v>0</v>
      </c>
      <c r="G92" s="11" t="s">
        <v>1652</v>
      </c>
      <c r="H92" s="11" t="s">
        <v>1653</v>
      </c>
      <c r="I92" s="11" t="s">
        <v>1654</v>
      </c>
      <c r="J92" s="11">
        <v>1</v>
      </c>
      <c r="K92" s="11"/>
      <c r="L92" s="11"/>
      <c r="M92" s="11"/>
      <c r="N92" s="11"/>
      <c r="O92" s="11"/>
      <c r="P92" s="11"/>
      <c r="Q92" s="11">
        <v>1</v>
      </c>
      <c r="R92" s="11"/>
      <c r="S92" s="11"/>
      <c r="T92" s="11">
        <v>1</v>
      </c>
      <c r="U92" s="9" t="s">
        <v>205</v>
      </c>
      <c r="V92" s="43" t="s">
        <v>1655</v>
      </c>
      <c r="W92" s="9" t="s">
        <v>229</v>
      </c>
      <c r="X92" s="9" t="s">
        <v>502</v>
      </c>
      <c r="Y92" s="39" t="s">
        <v>1656</v>
      </c>
      <c r="Z92" s="9" t="s">
        <v>205</v>
      </c>
      <c r="AA92" s="11" t="s">
        <v>1548</v>
      </c>
      <c r="AB92" s="9" t="s">
        <v>417</v>
      </c>
      <c r="AC92" s="9" t="s">
        <v>481</v>
      </c>
      <c r="AD92" s="9" t="s">
        <v>1549</v>
      </c>
      <c r="AE92" s="11" t="s">
        <v>1549</v>
      </c>
      <c r="AF92" s="9"/>
      <c r="AG92" s="9"/>
      <c r="AH92" s="9"/>
      <c r="AI92" s="9"/>
      <c r="AJ92" s="9"/>
      <c r="AK92" s="9" t="s">
        <v>1652</v>
      </c>
      <c r="AL92" s="9" t="s">
        <v>1657</v>
      </c>
      <c r="AM92" s="9" t="s">
        <v>1658</v>
      </c>
      <c r="AN92" s="9" t="s">
        <v>1659</v>
      </c>
      <c r="AO92" s="9" t="s">
        <v>1660</v>
      </c>
      <c r="AP92" s="11" t="s">
        <v>1654</v>
      </c>
      <c r="AQ92" s="11" t="s">
        <v>1661</v>
      </c>
    </row>
    <row r="93" spans="1:43" s="15" customFormat="1" ht="19.899999999999999" customHeight="1" x14ac:dyDescent="0.3">
      <c r="A93" s="11">
        <v>117</v>
      </c>
      <c r="B93" s="11" t="s">
        <v>464</v>
      </c>
      <c r="C93" s="11" t="s">
        <v>604</v>
      </c>
      <c r="D93" s="11" t="s">
        <v>606</v>
      </c>
      <c r="E93" s="11" t="s">
        <v>494</v>
      </c>
      <c r="F93" s="11">
        <v>0</v>
      </c>
      <c r="G93" s="11" t="s">
        <v>1662</v>
      </c>
      <c r="H93" s="11" t="s">
        <v>1663</v>
      </c>
      <c r="I93" s="11" t="s">
        <v>1664</v>
      </c>
      <c r="J93" s="11">
        <v>1</v>
      </c>
      <c r="K93" s="11"/>
      <c r="L93" s="11">
        <v>1</v>
      </c>
      <c r="M93" s="11">
        <v>1</v>
      </c>
      <c r="N93" s="11"/>
      <c r="O93" s="11"/>
      <c r="P93" s="11"/>
      <c r="Q93" s="11"/>
      <c r="R93" s="11">
        <v>1</v>
      </c>
      <c r="S93" s="11"/>
      <c r="T93" s="11">
        <v>1</v>
      </c>
      <c r="U93" s="9" t="s">
        <v>446</v>
      </c>
      <c r="V93" s="43" t="s">
        <v>447</v>
      </c>
      <c r="W93" s="9" t="s">
        <v>1665</v>
      </c>
      <c r="X93" s="9" t="s">
        <v>502</v>
      </c>
      <c r="Y93" s="9" t="s">
        <v>1666</v>
      </c>
      <c r="Z93" s="9" t="s">
        <v>446</v>
      </c>
      <c r="AA93" s="11" t="s">
        <v>1667</v>
      </c>
      <c r="AB93" s="9" t="s">
        <v>417</v>
      </c>
      <c r="AC93" s="9" t="s">
        <v>1668</v>
      </c>
      <c r="AD93" s="9" t="s">
        <v>1669</v>
      </c>
      <c r="AE93" s="11" t="s">
        <v>1669</v>
      </c>
      <c r="AF93" s="9"/>
      <c r="AG93" s="9"/>
      <c r="AH93" s="9"/>
      <c r="AI93" s="9"/>
      <c r="AJ93" s="9"/>
      <c r="AK93" s="9" t="s">
        <v>1670</v>
      </c>
      <c r="AL93" s="9"/>
      <c r="AM93" s="20" t="s">
        <v>1671</v>
      </c>
      <c r="AN93" s="9" t="s">
        <v>1672</v>
      </c>
      <c r="AO93" s="9" t="s">
        <v>1673</v>
      </c>
      <c r="AP93" s="11" t="s">
        <v>1664</v>
      </c>
      <c r="AQ93" s="11" t="s">
        <v>1661</v>
      </c>
    </row>
    <row r="94" spans="1:43" s="15" customFormat="1" ht="19.899999999999999" customHeight="1" x14ac:dyDescent="0.3">
      <c r="A94" s="11">
        <v>119</v>
      </c>
      <c r="B94" s="11" t="s">
        <v>464</v>
      </c>
      <c r="C94" s="11" t="s">
        <v>837</v>
      </c>
      <c r="D94" s="11" t="s">
        <v>684</v>
      </c>
      <c r="E94" s="11" t="s">
        <v>494</v>
      </c>
      <c r="F94" s="11">
        <v>0</v>
      </c>
      <c r="G94" s="11" t="s">
        <v>1674</v>
      </c>
      <c r="H94" s="11" t="s">
        <v>1675</v>
      </c>
      <c r="I94" s="11" t="s">
        <v>1676</v>
      </c>
      <c r="J94" s="11">
        <v>1</v>
      </c>
      <c r="K94" s="11"/>
      <c r="L94" s="11">
        <v>1</v>
      </c>
      <c r="M94" s="11"/>
      <c r="N94" s="11"/>
      <c r="O94" s="11"/>
      <c r="P94" s="11"/>
      <c r="Q94" s="11">
        <v>1</v>
      </c>
      <c r="R94" s="11"/>
      <c r="S94" s="11"/>
      <c r="T94" s="11"/>
      <c r="U94" s="9" t="s">
        <v>221</v>
      </c>
      <c r="V94" s="43" t="s">
        <v>231</v>
      </c>
      <c r="W94" s="9" t="s">
        <v>1677</v>
      </c>
      <c r="X94" s="9" t="s">
        <v>502</v>
      </c>
      <c r="Y94" s="39" t="s">
        <v>1678</v>
      </c>
      <c r="Z94" s="9" t="s">
        <v>706</v>
      </c>
      <c r="AA94" s="11" t="s">
        <v>1679</v>
      </c>
      <c r="AB94" s="9" t="s">
        <v>417</v>
      </c>
      <c r="AC94" s="9" t="s">
        <v>481</v>
      </c>
      <c r="AD94" s="9" t="s">
        <v>1627</v>
      </c>
      <c r="AE94" s="11" t="s">
        <v>1627</v>
      </c>
      <c r="AF94" s="9"/>
      <c r="AG94" s="9"/>
      <c r="AH94" s="9"/>
      <c r="AI94" s="9"/>
      <c r="AJ94" s="9"/>
      <c r="AK94" s="9" t="s">
        <v>1674</v>
      </c>
      <c r="AL94" s="9"/>
      <c r="AM94" s="44" t="s">
        <v>1680</v>
      </c>
      <c r="AN94" s="37" t="s">
        <v>1681</v>
      </c>
      <c r="AO94" s="9" t="s">
        <v>1682</v>
      </c>
      <c r="AP94" s="11" t="s">
        <v>1683</v>
      </c>
      <c r="AQ94" s="11" t="s">
        <v>1661</v>
      </c>
    </row>
    <row r="95" spans="1:43" s="15" customFormat="1" ht="19.899999999999999" customHeight="1" x14ac:dyDescent="0.3">
      <c r="A95" s="11">
        <v>120</v>
      </c>
      <c r="B95" s="11" t="s">
        <v>464</v>
      </c>
      <c r="C95" s="11" t="s">
        <v>543</v>
      </c>
      <c r="D95" s="11" t="s">
        <v>543</v>
      </c>
      <c r="E95" s="11" t="s">
        <v>469</v>
      </c>
      <c r="F95" s="11">
        <v>0</v>
      </c>
      <c r="G95" s="11" t="s">
        <v>1684</v>
      </c>
      <c r="H95" s="9" t="s">
        <v>1685</v>
      </c>
      <c r="I95" s="11" t="s">
        <v>1686</v>
      </c>
      <c r="J95" s="11">
        <v>1</v>
      </c>
      <c r="K95" s="11"/>
      <c r="L95" s="11">
        <v>1</v>
      </c>
      <c r="M95" s="11"/>
      <c r="N95" s="11"/>
      <c r="O95" s="11">
        <v>1</v>
      </c>
      <c r="P95" s="11"/>
      <c r="Q95" s="11"/>
      <c r="R95" s="11"/>
      <c r="S95" s="11"/>
      <c r="T95" s="11"/>
      <c r="U95" s="9" t="s">
        <v>221</v>
      </c>
      <c r="V95" s="43" t="s">
        <v>233</v>
      </c>
      <c r="W95" s="9" t="s">
        <v>234</v>
      </c>
      <c r="X95" s="9" t="s">
        <v>474</v>
      </c>
      <c r="Y95" s="39" t="s">
        <v>1687</v>
      </c>
      <c r="Z95" s="9" t="s">
        <v>706</v>
      </c>
      <c r="AA95" s="11" t="s">
        <v>1645</v>
      </c>
      <c r="AB95" s="9" t="s">
        <v>417</v>
      </c>
      <c r="AC95" s="9" t="s">
        <v>481</v>
      </c>
      <c r="AD95" s="9" t="s">
        <v>1627</v>
      </c>
      <c r="AE95" s="11" t="s">
        <v>1688</v>
      </c>
      <c r="AF95" s="9"/>
      <c r="AG95" s="9"/>
      <c r="AH95" s="9"/>
      <c r="AI95" s="9"/>
      <c r="AJ95" s="9"/>
      <c r="AK95" s="9" t="s">
        <v>1684</v>
      </c>
      <c r="AL95" s="9"/>
      <c r="AM95" s="11" t="s">
        <v>1689</v>
      </c>
      <c r="AN95" s="37" t="s">
        <v>1690</v>
      </c>
      <c r="AO95" s="9" t="s">
        <v>1691</v>
      </c>
      <c r="AP95" s="11" t="s">
        <v>1686</v>
      </c>
      <c r="AQ95" s="11" t="s">
        <v>1661</v>
      </c>
    </row>
    <row r="96" spans="1:43" s="15" customFormat="1" ht="19.899999999999999" customHeight="1" x14ac:dyDescent="0.3">
      <c r="A96" s="11">
        <v>121</v>
      </c>
      <c r="B96" s="11" t="s">
        <v>464</v>
      </c>
      <c r="C96" s="11" t="s">
        <v>529</v>
      </c>
      <c r="D96" s="11" t="s">
        <v>529</v>
      </c>
      <c r="E96" s="11" t="s">
        <v>494</v>
      </c>
      <c r="F96" s="11">
        <v>0</v>
      </c>
      <c r="G96" s="11" t="s">
        <v>1692</v>
      </c>
      <c r="H96" s="11" t="s">
        <v>1693</v>
      </c>
      <c r="I96" s="11" t="s">
        <v>1694</v>
      </c>
      <c r="J96" s="11">
        <v>1</v>
      </c>
      <c r="K96" s="11">
        <v>1</v>
      </c>
      <c r="L96" s="11">
        <v>1</v>
      </c>
      <c r="M96" s="11">
        <v>1</v>
      </c>
      <c r="N96" s="11"/>
      <c r="O96" s="11"/>
      <c r="P96" s="11"/>
      <c r="Q96" s="11"/>
      <c r="R96" s="11">
        <v>1</v>
      </c>
      <c r="S96" s="11"/>
      <c r="T96" s="11"/>
      <c r="U96" s="9" t="s">
        <v>184</v>
      </c>
      <c r="V96" s="43" t="s">
        <v>1695</v>
      </c>
      <c r="W96" s="9" t="s">
        <v>236</v>
      </c>
      <c r="X96" s="9" t="s">
        <v>502</v>
      </c>
      <c r="Y96" s="39" t="s">
        <v>1696</v>
      </c>
      <c r="Z96" s="9" t="s">
        <v>572</v>
      </c>
      <c r="AA96" s="11" t="s">
        <v>1697</v>
      </c>
      <c r="AB96" s="9" t="s">
        <v>417</v>
      </c>
      <c r="AC96" s="9" t="s">
        <v>481</v>
      </c>
      <c r="AD96" s="9" t="s">
        <v>1153</v>
      </c>
      <c r="AE96" s="11" t="s">
        <v>1153</v>
      </c>
      <c r="AF96" s="9"/>
      <c r="AG96" s="9"/>
      <c r="AH96" s="9"/>
      <c r="AI96" s="9"/>
      <c r="AJ96" s="9"/>
      <c r="AK96" s="9" t="s">
        <v>1698</v>
      </c>
      <c r="AL96" s="11"/>
      <c r="AM96" s="44" t="s">
        <v>1699</v>
      </c>
      <c r="AN96" s="37" t="s">
        <v>1700</v>
      </c>
      <c r="AO96" s="9" t="s">
        <v>1701</v>
      </c>
      <c r="AP96" s="11" t="s">
        <v>1702</v>
      </c>
      <c r="AQ96" s="11" t="s">
        <v>1661</v>
      </c>
    </row>
    <row r="97" spans="1:43" s="15" customFormat="1" ht="19.899999999999999" customHeight="1" x14ac:dyDescent="0.3">
      <c r="A97" s="11">
        <v>122</v>
      </c>
      <c r="B97" s="11" t="s">
        <v>464</v>
      </c>
      <c r="C97" s="11" t="s">
        <v>514</v>
      </c>
      <c r="D97" s="11" t="s">
        <v>514</v>
      </c>
      <c r="E97" s="11" t="s">
        <v>494</v>
      </c>
      <c r="F97" s="11">
        <v>0</v>
      </c>
      <c r="G97" s="11" t="s">
        <v>1703</v>
      </c>
      <c r="H97" s="11" t="s">
        <v>1704</v>
      </c>
      <c r="I97" s="11" t="s">
        <v>1705</v>
      </c>
      <c r="J97" s="11"/>
      <c r="K97" s="11"/>
      <c r="L97" s="11">
        <v>1</v>
      </c>
      <c r="M97" s="11"/>
      <c r="N97" s="11"/>
      <c r="O97" s="11"/>
      <c r="P97" s="11"/>
      <c r="Q97" s="11"/>
      <c r="R97" s="11">
        <v>1</v>
      </c>
      <c r="S97" s="11"/>
      <c r="T97" s="11"/>
      <c r="U97" s="9" t="s">
        <v>205</v>
      </c>
      <c r="V97" s="45" t="s">
        <v>237</v>
      </c>
      <c r="W97" s="9" t="s">
        <v>1706</v>
      </c>
      <c r="X97" s="9" t="s">
        <v>502</v>
      </c>
      <c r="Y97" s="39" t="s">
        <v>1707</v>
      </c>
      <c r="Z97" s="9" t="s">
        <v>205</v>
      </c>
      <c r="AA97" s="11" t="s">
        <v>1708</v>
      </c>
      <c r="AB97" s="9" t="s">
        <v>417</v>
      </c>
      <c r="AC97" s="9" t="s">
        <v>481</v>
      </c>
      <c r="AD97" s="9" t="s">
        <v>1549</v>
      </c>
      <c r="AE97" s="11" t="s">
        <v>1549</v>
      </c>
      <c r="AF97" s="9"/>
      <c r="AG97" s="46"/>
      <c r="AH97" s="9"/>
      <c r="AI97" s="9"/>
      <c r="AJ97" s="9"/>
      <c r="AK97" s="9" t="s">
        <v>1709</v>
      </c>
      <c r="AL97" s="9" t="s">
        <v>1710</v>
      </c>
      <c r="AM97" s="9" t="s">
        <v>1711</v>
      </c>
      <c r="AN97" s="9" t="s">
        <v>1712</v>
      </c>
      <c r="AO97" s="9" t="s">
        <v>1713</v>
      </c>
      <c r="AP97" s="41" t="s">
        <v>1705</v>
      </c>
      <c r="AQ97" s="11" t="s">
        <v>1714</v>
      </c>
    </row>
    <row r="98" spans="1:43" s="15" customFormat="1" ht="19.899999999999999" customHeight="1" x14ac:dyDescent="0.3">
      <c r="A98" s="11">
        <v>124</v>
      </c>
      <c r="B98" s="11" t="s">
        <v>464</v>
      </c>
      <c r="C98" s="11" t="s">
        <v>543</v>
      </c>
      <c r="D98" s="11" t="s">
        <v>543</v>
      </c>
      <c r="E98" s="11" t="s">
        <v>494</v>
      </c>
      <c r="F98" s="11">
        <v>0</v>
      </c>
      <c r="G98" s="11" t="s">
        <v>1715</v>
      </c>
      <c r="H98" s="11" t="s">
        <v>1716</v>
      </c>
      <c r="I98" s="11" t="s">
        <v>1717</v>
      </c>
      <c r="J98" s="11">
        <v>1</v>
      </c>
      <c r="K98" s="11"/>
      <c r="L98" s="11"/>
      <c r="M98" s="11">
        <v>1</v>
      </c>
      <c r="N98" s="11"/>
      <c r="O98" s="11"/>
      <c r="P98" s="11"/>
      <c r="Q98" s="11">
        <v>1</v>
      </c>
      <c r="R98" s="11"/>
      <c r="S98" s="11"/>
      <c r="T98" s="11"/>
      <c r="U98" s="9" t="s">
        <v>221</v>
      </c>
      <c r="V98" s="45" t="s">
        <v>239</v>
      </c>
      <c r="W98" s="9" t="s">
        <v>1718</v>
      </c>
      <c r="X98" s="9" t="s">
        <v>502</v>
      </c>
      <c r="Y98" s="39" t="s">
        <v>1719</v>
      </c>
      <c r="Z98" s="9" t="s">
        <v>706</v>
      </c>
      <c r="AA98" s="11" t="s">
        <v>1645</v>
      </c>
      <c r="AB98" s="9" t="s">
        <v>417</v>
      </c>
      <c r="AC98" s="9" t="s">
        <v>481</v>
      </c>
      <c r="AD98" s="9" t="s">
        <v>1627</v>
      </c>
      <c r="AE98" s="11" t="s">
        <v>1627</v>
      </c>
      <c r="AF98" s="9"/>
      <c r="AG98" s="46"/>
      <c r="AH98" s="9"/>
      <c r="AI98" s="9"/>
      <c r="AJ98" s="9"/>
      <c r="AK98" s="9" t="s">
        <v>1715</v>
      </c>
      <c r="AL98" s="9" t="s">
        <v>1716</v>
      </c>
      <c r="AM98" s="9" t="s">
        <v>1720</v>
      </c>
      <c r="AN98" s="9" t="s">
        <v>1721</v>
      </c>
      <c r="AO98" s="9" t="s">
        <v>1722</v>
      </c>
      <c r="AP98" s="41" t="s">
        <v>1717</v>
      </c>
      <c r="AQ98" s="11" t="s">
        <v>1714</v>
      </c>
    </row>
    <row r="99" spans="1:43" s="15" customFormat="1" ht="19.899999999999999" customHeight="1" x14ac:dyDescent="0.3">
      <c r="A99" s="11">
        <v>125</v>
      </c>
      <c r="B99" s="11" t="s">
        <v>464</v>
      </c>
      <c r="C99" s="11" t="s">
        <v>1723</v>
      </c>
      <c r="D99" s="11" t="s">
        <v>892</v>
      </c>
      <c r="E99" s="11" t="s">
        <v>494</v>
      </c>
      <c r="F99" s="11">
        <v>0</v>
      </c>
      <c r="G99" s="11" t="s">
        <v>1724</v>
      </c>
      <c r="H99" s="11" t="s">
        <v>1725</v>
      </c>
      <c r="I99" s="11" t="s">
        <v>1726</v>
      </c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9" t="s">
        <v>221</v>
      </c>
      <c r="V99" s="45" t="s">
        <v>241</v>
      </c>
      <c r="W99" s="9" t="s">
        <v>1727</v>
      </c>
      <c r="X99" s="9" t="s">
        <v>502</v>
      </c>
      <c r="Y99" s="39" t="s">
        <v>1728</v>
      </c>
      <c r="Z99" s="9" t="s">
        <v>706</v>
      </c>
      <c r="AA99" s="11" t="s">
        <v>1729</v>
      </c>
      <c r="AB99" s="9" t="s">
        <v>417</v>
      </c>
      <c r="AC99" s="9" t="s">
        <v>506</v>
      </c>
      <c r="AD99" s="9"/>
      <c r="AE99" s="22"/>
      <c r="AF99" s="9"/>
      <c r="AG99" s="46"/>
      <c r="AH99" s="11" t="s">
        <v>1730</v>
      </c>
      <c r="AI99" s="9"/>
      <c r="AJ99" s="9"/>
      <c r="AK99" s="9" t="s">
        <v>1731</v>
      </c>
      <c r="AL99" s="9" t="s">
        <v>1732</v>
      </c>
      <c r="AM99" s="9" t="s">
        <v>1733</v>
      </c>
      <c r="AN99" s="9" t="s">
        <v>1734</v>
      </c>
      <c r="AO99" s="39" t="s">
        <v>1735</v>
      </c>
      <c r="AP99" s="11" t="s">
        <v>1736</v>
      </c>
      <c r="AQ99" s="11" t="s">
        <v>1714</v>
      </c>
    </row>
    <row r="100" spans="1:43" s="15" customFormat="1" ht="19.899999999999999" customHeight="1" x14ac:dyDescent="0.3">
      <c r="A100" s="11">
        <v>126</v>
      </c>
      <c r="B100" s="11" t="s">
        <v>464</v>
      </c>
      <c r="C100" s="11" t="s">
        <v>1737</v>
      </c>
      <c r="D100" s="11" t="s">
        <v>892</v>
      </c>
      <c r="E100" s="11" t="s">
        <v>494</v>
      </c>
      <c r="F100" s="11">
        <v>0</v>
      </c>
      <c r="G100" s="11" t="s">
        <v>1738</v>
      </c>
      <c r="H100" s="11" t="s">
        <v>1739</v>
      </c>
      <c r="I100" s="11" t="s">
        <v>1740</v>
      </c>
      <c r="J100" s="11">
        <v>1</v>
      </c>
      <c r="K100" s="11"/>
      <c r="L100" s="11">
        <v>1</v>
      </c>
      <c r="M100" s="11">
        <v>1</v>
      </c>
      <c r="N100" s="11"/>
      <c r="O100" s="11"/>
      <c r="P100" s="11"/>
      <c r="Q100" s="11"/>
      <c r="R100" s="11"/>
      <c r="S100" s="11" t="s">
        <v>499</v>
      </c>
      <c r="T100" s="11"/>
      <c r="U100" s="9" t="s">
        <v>25</v>
      </c>
      <c r="V100" s="45" t="s">
        <v>142</v>
      </c>
      <c r="W100" s="9" t="s">
        <v>143</v>
      </c>
      <c r="X100" s="9" t="s">
        <v>502</v>
      </c>
      <c r="Y100" s="39" t="s">
        <v>1741</v>
      </c>
      <c r="Z100" s="9" t="s">
        <v>1742</v>
      </c>
      <c r="AA100" s="11" t="s">
        <v>1743</v>
      </c>
      <c r="AB100" s="9" t="s">
        <v>67</v>
      </c>
      <c r="AC100" s="9" t="s">
        <v>506</v>
      </c>
      <c r="AD100" s="9" t="s">
        <v>1744</v>
      </c>
      <c r="AE100" s="11" t="s">
        <v>970</v>
      </c>
      <c r="AF100" s="9"/>
      <c r="AG100" s="46"/>
      <c r="AH100" s="9" t="s">
        <v>1196</v>
      </c>
      <c r="AI100" s="9"/>
      <c r="AJ100" s="9"/>
      <c r="AK100" s="9" t="s">
        <v>1745</v>
      </c>
      <c r="AL100" s="9" t="s">
        <v>1746</v>
      </c>
      <c r="AM100" s="44" t="s">
        <v>1747</v>
      </c>
      <c r="AN100" s="37" t="s">
        <v>1748</v>
      </c>
      <c r="AO100" s="9" t="s">
        <v>1749</v>
      </c>
      <c r="AP100" s="41" t="s">
        <v>1750</v>
      </c>
      <c r="AQ100" s="11" t="s">
        <v>1751</v>
      </c>
    </row>
    <row r="101" spans="1:43" s="15" customFormat="1" ht="19.899999999999999" customHeight="1" x14ac:dyDescent="0.3">
      <c r="A101" s="11">
        <v>127</v>
      </c>
      <c r="B101" s="11" t="s">
        <v>464</v>
      </c>
      <c r="C101" s="11" t="s">
        <v>637</v>
      </c>
      <c r="D101" s="11" t="s">
        <v>637</v>
      </c>
      <c r="E101" s="11" t="s">
        <v>469</v>
      </c>
      <c r="F101" s="11">
        <v>0</v>
      </c>
      <c r="G101" s="11" t="s">
        <v>1752</v>
      </c>
      <c r="H101" s="9" t="s">
        <v>1753</v>
      </c>
      <c r="I101" s="11" t="s">
        <v>1754</v>
      </c>
      <c r="J101" s="11">
        <v>1</v>
      </c>
      <c r="K101" s="11"/>
      <c r="L101" s="11"/>
      <c r="M101" s="11"/>
      <c r="N101" s="11"/>
      <c r="O101" s="11"/>
      <c r="P101" s="11"/>
      <c r="Q101" s="11"/>
      <c r="R101" s="11"/>
      <c r="S101" s="11" t="s">
        <v>499</v>
      </c>
      <c r="T101" s="11">
        <v>1</v>
      </c>
      <c r="U101" s="9" t="s">
        <v>446</v>
      </c>
      <c r="V101" s="45" t="s">
        <v>243</v>
      </c>
      <c r="W101" s="9" t="s">
        <v>1755</v>
      </c>
      <c r="X101" s="9" t="s">
        <v>518</v>
      </c>
      <c r="Y101" s="39" t="s">
        <v>1756</v>
      </c>
      <c r="Z101" s="9" t="s">
        <v>446</v>
      </c>
      <c r="AA101" s="11" t="s">
        <v>521</v>
      </c>
      <c r="AB101" s="9" t="s">
        <v>415</v>
      </c>
      <c r="AC101" s="9" t="s">
        <v>506</v>
      </c>
      <c r="AD101" s="9"/>
      <c r="AE101" s="22"/>
      <c r="AF101" s="9"/>
      <c r="AG101" s="46"/>
      <c r="AH101" s="9"/>
      <c r="AI101" s="9"/>
      <c r="AJ101" s="9"/>
      <c r="AK101" s="9" t="s">
        <v>1757</v>
      </c>
      <c r="AL101" s="9"/>
      <c r="AM101" s="9" t="s">
        <v>1758</v>
      </c>
      <c r="AN101" s="37" t="s">
        <v>1759</v>
      </c>
      <c r="AO101" s="9" t="s">
        <v>1760</v>
      </c>
      <c r="AP101" s="12" t="s">
        <v>1754</v>
      </c>
      <c r="AQ101" s="11" t="s">
        <v>1714</v>
      </c>
    </row>
    <row r="102" spans="1:43" s="15" customFormat="1" ht="19.899999999999999" customHeight="1" x14ac:dyDescent="0.3">
      <c r="A102" s="11">
        <v>128</v>
      </c>
      <c r="B102" s="11" t="s">
        <v>464</v>
      </c>
      <c r="C102" s="11" t="s">
        <v>543</v>
      </c>
      <c r="D102" s="11" t="s">
        <v>543</v>
      </c>
      <c r="E102" s="11" t="s">
        <v>494</v>
      </c>
      <c r="F102" s="11">
        <v>0</v>
      </c>
      <c r="G102" s="11" t="s">
        <v>1761</v>
      </c>
      <c r="H102" s="11" t="s">
        <v>1762</v>
      </c>
      <c r="I102" s="11" t="s">
        <v>1763</v>
      </c>
      <c r="J102" s="11">
        <v>1</v>
      </c>
      <c r="K102" s="11"/>
      <c r="L102" s="11"/>
      <c r="M102" s="11"/>
      <c r="N102" s="11"/>
      <c r="O102" s="11"/>
      <c r="P102" s="11"/>
      <c r="Q102" s="11"/>
      <c r="R102" s="11"/>
      <c r="S102" s="11"/>
      <c r="T102" s="11">
        <v>1</v>
      </c>
      <c r="U102" s="9" t="s">
        <v>446</v>
      </c>
      <c r="V102" s="45" t="s">
        <v>1764</v>
      </c>
      <c r="W102" s="9" t="s">
        <v>246</v>
      </c>
      <c r="X102" s="9" t="s">
        <v>611</v>
      </c>
      <c r="Y102" s="39" t="s">
        <v>1765</v>
      </c>
      <c r="Z102" s="9" t="s">
        <v>1766</v>
      </c>
      <c r="AA102" s="11" t="s">
        <v>1767</v>
      </c>
      <c r="AB102" s="9" t="s">
        <v>415</v>
      </c>
      <c r="AC102" s="9" t="s">
        <v>481</v>
      </c>
      <c r="AD102" s="9" t="s">
        <v>1669</v>
      </c>
      <c r="AE102" s="22"/>
      <c r="AF102" s="9"/>
      <c r="AG102" s="46"/>
      <c r="AH102" s="9"/>
      <c r="AI102" s="9"/>
      <c r="AJ102" s="9"/>
      <c r="AK102" s="9" t="s">
        <v>1768</v>
      </c>
      <c r="AL102" s="9"/>
      <c r="AM102" s="9" t="s">
        <v>1769</v>
      </c>
      <c r="AN102" s="9" t="s">
        <v>1770</v>
      </c>
      <c r="AO102" s="9" t="s">
        <v>1771</v>
      </c>
      <c r="AP102" s="47" t="s">
        <v>1763</v>
      </c>
      <c r="AQ102" s="11" t="s">
        <v>1714</v>
      </c>
    </row>
    <row r="103" spans="1:43" s="15" customFormat="1" ht="19.899999999999999" customHeight="1" x14ac:dyDescent="0.3">
      <c r="A103" s="11">
        <v>129</v>
      </c>
      <c r="B103" s="11" t="s">
        <v>464</v>
      </c>
      <c r="C103" s="11" t="s">
        <v>654</v>
      </c>
      <c r="D103" s="11" t="s">
        <v>654</v>
      </c>
      <c r="E103" s="11" t="s">
        <v>494</v>
      </c>
      <c r="F103" s="11">
        <v>0</v>
      </c>
      <c r="G103" s="11" t="s">
        <v>1772</v>
      </c>
      <c r="H103" s="11" t="s">
        <v>1773</v>
      </c>
      <c r="I103" s="11" t="s">
        <v>1774</v>
      </c>
      <c r="J103" s="11">
        <v>1</v>
      </c>
      <c r="K103" s="11"/>
      <c r="L103" s="11">
        <v>1</v>
      </c>
      <c r="M103" s="11"/>
      <c r="N103" s="11"/>
      <c r="O103" s="11"/>
      <c r="P103" s="11"/>
      <c r="Q103" s="11"/>
      <c r="R103" s="11"/>
      <c r="S103" s="11" t="s">
        <v>721</v>
      </c>
      <c r="T103" s="11">
        <v>1</v>
      </c>
      <c r="U103" s="9" t="s">
        <v>210</v>
      </c>
      <c r="V103" s="45" t="s">
        <v>1775</v>
      </c>
      <c r="W103" s="9" t="s">
        <v>248</v>
      </c>
      <c r="X103" s="9" t="s">
        <v>1031</v>
      </c>
      <c r="Y103" s="39" t="s">
        <v>1776</v>
      </c>
      <c r="Z103" s="9" t="s">
        <v>210</v>
      </c>
      <c r="AA103" s="11" t="s">
        <v>1777</v>
      </c>
      <c r="AB103" s="9" t="s">
        <v>418</v>
      </c>
      <c r="AC103" s="9" t="s">
        <v>506</v>
      </c>
      <c r="AD103" s="9" t="s">
        <v>1571</v>
      </c>
      <c r="AE103" s="11" t="s">
        <v>1571</v>
      </c>
      <c r="AF103" s="9"/>
      <c r="AG103" s="46"/>
      <c r="AH103" s="9"/>
      <c r="AI103" s="9"/>
      <c r="AJ103" s="9"/>
      <c r="AK103" s="9" t="s">
        <v>1778</v>
      </c>
      <c r="AL103" s="9" t="s">
        <v>1779</v>
      </c>
      <c r="AM103" s="9" t="s">
        <v>1780</v>
      </c>
      <c r="AN103" s="37" t="s">
        <v>1781</v>
      </c>
      <c r="AO103" s="9" t="s">
        <v>1782</v>
      </c>
      <c r="AP103" s="12" t="s">
        <v>1783</v>
      </c>
      <c r="AQ103" s="11" t="s">
        <v>1714</v>
      </c>
    </row>
    <row r="104" spans="1:43" s="15" customFormat="1" ht="19.899999999999999" customHeight="1" x14ac:dyDescent="0.3">
      <c r="A104" s="11">
        <v>130</v>
      </c>
      <c r="B104" s="11" t="s">
        <v>464</v>
      </c>
      <c r="C104" s="11" t="s">
        <v>529</v>
      </c>
      <c r="D104" s="11" t="s">
        <v>529</v>
      </c>
      <c r="E104" s="11" t="s">
        <v>494</v>
      </c>
      <c r="F104" s="11">
        <v>0</v>
      </c>
      <c r="G104" s="11" t="s">
        <v>1784</v>
      </c>
      <c r="H104" s="11" t="s">
        <v>1785</v>
      </c>
      <c r="I104" s="11" t="s">
        <v>1786</v>
      </c>
      <c r="J104" s="11"/>
      <c r="K104" s="11"/>
      <c r="L104" s="11">
        <v>1</v>
      </c>
      <c r="M104" s="11"/>
      <c r="N104" s="11"/>
      <c r="O104" s="11"/>
      <c r="P104" s="11"/>
      <c r="Q104" s="11"/>
      <c r="R104" s="11">
        <v>1</v>
      </c>
      <c r="S104" s="11"/>
      <c r="T104" s="11"/>
      <c r="U104" s="9" t="s">
        <v>201</v>
      </c>
      <c r="V104" s="45" t="s">
        <v>249</v>
      </c>
      <c r="W104" s="9" t="s">
        <v>1787</v>
      </c>
      <c r="X104" s="9" t="s">
        <v>611</v>
      </c>
      <c r="Y104" s="9" t="s">
        <v>1788</v>
      </c>
      <c r="Z104" s="9" t="s">
        <v>1789</v>
      </c>
      <c r="AA104" s="11" t="s">
        <v>1790</v>
      </c>
      <c r="AB104" s="9" t="s">
        <v>417</v>
      </c>
      <c r="AC104" s="9" t="s">
        <v>481</v>
      </c>
      <c r="AD104" s="9"/>
      <c r="AE104" s="22"/>
      <c r="AF104" s="9"/>
      <c r="AG104" s="46"/>
      <c r="AH104" s="9"/>
      <c r="AI104" s="9"/>
      <c r="AJ104" s="9"/>
      <c r="AK104" s="9" t="s">
        <v>1791</v>
      </c>
      <c r="AL104" s="9" t="s">
        <v>1792</v>
      </c>
      <c r="AM104" s="44" t="s">
        <v>1793</v>
      </c>
      <c r="AN104" s="37" t="s">
        <v>1794</v>
      </c>
      <c r="AO104" s="40" t="s">
        <v>1795</v>
      </c>
      <c r="AP104" s="12" t="s">
        <v>1796</v>
      </c>
      <c r="AQ104" s="11" t="s">
        <v>1714</v>
      </c>
    </row>
    <row r="105" spans="1:43" s="15" customFormat="1" ht="19.899999999999999" customHeight="1" x14ac:dyDescent="0.3">
      <c r="A105" s="11">
        <v>131</v>
      </c>
      <c r="B105" s="11" t="s">
        <v>464</v>
      </c>
      <c r="C105" s="11" t="s">
        <v>543</v>
      </c>
      <c r="D105" s="11" t="s">
        <v>543</v>
      </c>
      <c r="E105" s="11" t="s">
        <v>494</v>
      </c>
      <c r="F105" s="11">
        <v>0</v>
      </c>
      <c r="G105" s="11" t="s">
        <v>1797</v>
      </c>
      <c r="H105" s="11" t="s">
        <v>1798</v>
      </c>
      <c r="I105" s="11" t="s">
        <v>1799</v>
      </c>
      <c r="J105" s="11"/>
      <c r="K105" s="11"/>
      <c r="L105" s="11">
        <v>1</v>
      </c>
      <c r="M105" s="11">
        <v>1</v>
      </c>
      <c r="N105" s="11"/>
      <c r="O105" s="11"/>
      <c r="P105" s="11"/>
      <c r="Q105" s="11">
        <v>1</v>
      </c>
      <c r="R105" s="11"/>
      <c r="S105" s="11"/>
      <c r="T105" s="11"/>
      <c r="U105" s="9" t="s">
        <v>435</v>
      </c>
      <c r="V105" s="45" t="s">
        <v>251</v>
      </c>
      <c r="W105" s="9" t="s">
        <v>252</v>
      </c>
      <c r="X105" s="9" t="s">
        <v>1031</v>
      </c>
      <c r="Y105" s="39" t="s">
        <v>1800</v>
      </c>
      <c r="Z105" s="9" t="s">
        <v>435</v>
      </c>
      <c r="AA105" s="11" t="s">
        <v>1507</v>
      </c>
      <c r="AB105" s="13" t="s">
        <v>480</v>
      </c>
      <c r="AC105" s="9" t="s">
        <v>481</v>
      </c>
      <c r="AD105" s="9" t="s">
        <v>1430</v>
      </c>
      <c r="AE105" s="11" t="s">
        <v>1430</v>
      </c>
      <c r="AF105" s="9"/>
      <c r="AG105" s="46"/>
      <c r="AH105" s="9"/>
      <c r="AI105" s="9"/>
      <c r="AJ105" s="9"/>
      <c r="AK105" s="9" t="s">
        <v>1797</v>
      </c>
      <c r="AL105" s="9" t="s">
        <v>1801</v>
      </c>
      <c r="AM105" s="44" t="s">
        <v>1802</v>
      </c>
      <c r="AN105" s="9" t="s">
        <v>1803</v>
      </c>
      <c r="AO105" s="9" t="s">
        <v>1804</v>
      </c>
      <c r="AP105" s="48" t="s">
        <v>1805</v>
      </c>
      <c r="AQ105" s="11" t="s">
        <v>1714</v>
      </c>
    </row>
    <row r="106" spans="1:43" s="15" customFormat="1" ht="19.899999999999999" customHeight="1" x14ac:dyDescent="0.3">
      <c r="A106" s="11">
        <v>132</v>
      </c>
      <c r="B106" s="11" t="s">
        <v>464</v>
      </c>
      <c r="C106" s="11" t="s">
        <v>1723</v>
      </c>
      <c r="D106" s="11" t="s">
        <v>606</v>
      </c>
      <c r="E106" s="11" t="s">
        <v>494</v>
      </c>
      <c r="F106" s="11">
        <v>0</v>
      </c>
      <c r="G106" s="11" t="s">
        <v>1806</v>
      </c>
      <c r="H106" s="11"/>
      <c r="I106" s="11"/>
      <c r="J106" s="11">
        <v>1</v>
      </c>
      <c r="K106" s="11"/>
      <c r="L106" s="11"/>
      <c r="M106" s="11"/>
      <c r="N106" s="11"/>
      <c r="O106" s="11"/>
      <c r="P106" s="11"/>
      <c r="Q106" s="11"/>
      <c r="R106" s="11">
        <v>1</v>
      </c>
      <c r="S106" s="11"/>
      <c r="T106" s="11">
        <v>1</v>
      </c>
      <c r="U106" s="9" t="s">
        <v>450</v>
      </c>
      <c r="V106" s="45" t="s">
        <v>1807</v>
      </c>
      <c r="W106" s="9" t="s">
        <v>255</v>
      </c>
      <c r="X106" s="9" t="s">
        <v>611</v>
      </c>
      <c r="Y106" s="40" t="s">
        <v>1808</v>
      </c>
      <c r="Z106" s="9" t="s">
        <v>807</v>
      </c>
      <c r="AA106" s="11" t="s">
        <v>1809</v>
      </c>
      <c r="AB106" s="9" t="s">
        <v>417</v>
      </c>
      <c r="AC106" s="9" t="s">
        <v>506</v>
      </c>
      <c r="AD106" s="13" t="s">
        <v>1193</v>
      </c>
      <c r="AE106" s="11" t="s">
        <v>1194</v>
      </c>
      <c r="AF106" s="9" t="s">
        <v>1139</v>
      </c>
      <c r="AG106" s="46"/>
      <c r="AH106" s="9"/>
      <c r="AI106" s="9"/>
      <c r="AJ106" s="9"/>
      <c r="AK106" s="9" t="s">
        <v>1810</v>
      </c>
      <c r="AL106" s="9"/>
      <c r="AM106" s="44" t="s">
        <v>1811</v>
      </c>
      <c r="AN106" s="9" t="s">
        <v>1812</v>
      </c>
      <c r="AO106" s="9" t="s">
        <v>1813</v>
      </c>
      <c r="AP106" s="48" t="s">
        <v>1814</v>
      </c>
      <c r="AQ106" s="11" t="s">
        <v>1714</v>
      </c>
    </row>
    <row r="107" spans="1:43" s="15" customFormat="1" ht="19.899999999999999" customHeight="1" x14ac:dyDescent="0.3">
      <c r="A107" s="11">
        <v>133</v>
      </c>
      <c r="B107" s="11" t="s">
        <v>464</v>
      </c>
      <c r="C107" s="11" t="s">
        <v>543</v>
      </c>
      <c r="D107" s="11" t="s">
        <v>543</v>
      </c>
      <c r="E107" s="11" t="s">
        <v>494</v>
      </c>
      <c r="F107" s="11">
        <v>0</v>
      </c>
      <c r="G107" s="11" t="s">
        <v>1815</v>
      </c>
      <c r="H107" s="11" t="s">
        <v>1816</v>
      </c>
      <c r="I107" s="11" t="s">
        <v>1817</v>
      </c>
      <c r="J107" s="11">
        <v>1</v>
      </c>
      <c r="K107" s="11"/>
      <c r="L107" s="11"/>
      <c r="M107" s="11">
        <v>1</v>
      </c>
      <c r="N107" s="11"/>
      <c r="O107" s="11"/>
      <c r="P107" s="11"/>
      <c r="Q107" s="11">
        <v>1</v>
      </c>
      <c r="R107" s="11"/>
      <c r="S107" s="11"/>
      <c r="T107" s="11">
        <v>1</v>
      </c>
      <c r="U107" s="9" t="s">
        <v>450</v>
      </c>
      <c r="V107" s="45" t="s">
        <v>256</v>
      </c>
      <c r="W107" s="9" t="s">
        <v>1818</v>
      </c>
      <c r="X107" s="9" t="s">
        <v>502</v>
      </c>
      <c r="Y107" s="39" t="s">
        <v>1819</v>
      </c>
      <c r="Z107" s="9" t="s">
        <v>435</v>
      </c>
      <c r="AA107" s="11" t="s">
        <v>1820</v>
      </c>
      <c r="AB107" s="9" t="s">
        <v>417</v>
      </c>
      <c r="AC107" s="9" t="s">
        <v>481</v>
      </c>
      <c r="AD107" s="13" t="s">
        <v>1193</v>
      </c>
      <c r="AE107" s="11" t="s">
        <v>1194</v>
      </c>
      <c r="AF107" s="9"/>
      <c r="AG107" s="46"/>
      <c r="AH107" s="9"/>
      <c r="AI107" s="9"/>
      <c r="AJ107" s="9"/>
      <c r="AK107" s="9" t="s">
        <v>1815</v>
      </c>
      <c r="AL107" s="9" t="s">
        <v>1821</v>
      </c>
      <c r="AM107" s="44" t="s">
        <v>1822</v>
      </c>
      <c r="AN107" s="9" t="s">
        <v>1823</v>
      </c>
      <c r="AO107" s="9" t="s">
        <v>1824</v>
      </c>
      <c r="AP107" s="48" t="s">
        <v>1817</v>
      </c>
      <c r="AQ107" s="11" t="s">
        <v>1714</v>
      </c>
    </row>
    <row r="108" spans="1:43" s="15" customFormat="1" ht="19.899999999999999" customHeight="1" x14ac:dyDescent="0.3">
      <c r="A108" s="11">
        <v>134</v>
      </c>
      <c r="B108" s="11" t="s">
        <v>464</v>
      </c>
      <c r="C108" s="11" t="s">
        <v>637</v>
      </c>
      <c r="D108" s="11" t="s">
        <v>606</v>
      </c>
      <c r="E108" s="11" t="s">
        <v>469</v>
      </c>
      <c r="F108" s="11">
        <v>0</v>
      </c>
      <c r="G108" s="11" t="s">
        <v>1825</v>
      </c>
      <c r="H108" s="11" t="s">
        <v>1826</v>
      </c>
      <c r="I108" s="11" t="s">
        <v>1827</v>
      </c>
      <c r="J108" s="11">
        <v>1</v>
      </c>
      <c r="K108" s="11"/>
      <c r="L108" s="11">
        <v>1</v>
      </c>
      <c r="M108" s="11"/>
      <c r="N108" s="11"/>
      <c r="O108" s="11"/>
      <c r="P108" s="11"/>
      <c r="Q108" s="11"/>
      <c r="R108" s="11">
        <v>1</v>
      </c>
      <c r="S108" s="11"/>
      <c r="T108" s="11">
        <v>1</v>
      </c>
      <c r="U108" s="9" t="s">
        <v>184</v>
      </c>
      <c r="V108" s="45" t="s">
        <v>1828</v>
      </c>
      <c r="W108" s="9" t="s">
        <v>259</v>
      </c>
      <c r="X108" s="9" t="s">
        <v>502</v>
      </c>
      <c r="Y108" s="40" t="s">
        <v>1829</v>
      </c>
      <c r="Z108" s="9" t="s">
        <v>1439</v>
      </c>
      <c r="AA108" s="11" t="s">
        <v>1830</v>
      </c>
      <c r="AB108" s="9" t="s">
        <v>417</v>
      </c>
      <c r="AC108" s="9" t="s">
        <v>506</v>
      </c>
      <c r="AD108" s="9"/>
      <c r="AE108" s="11" t="s">
        <v>1153</v>
      </c>
      <c r="AF108" s="9"/>
      <c r="AG108" s="46"/>
      <c r="AH108" s="9" t="s">
        <v>1831</v>
      </c>
      <c r="AI108" s="9" t="s">
        <v>596</v>
      </c>
      <c r="AJ108" s="9"/>
      <c r="AK108" s="9" t="s">
        <v>1832</v>
      </c>
      <c r="AL108" s="9" t="s">
        <v>1833</v>
      </c>
      <c r="AM108" s="11" t="s">
        <v>1834</v>
      </c>
      <c r="AN108" s="37" t="s">
        <v>1835</v>
      </c>
      <c r="AO108" s="9" t="s">
        <v>1836</v>
      </c>
      <c r="AP108" s="41" t="s">
        <v>1837</v>
      </c>
      <c r="AQ108" s="11" t="s">
        <v>1714</v>
      </c>
    </row>
    <row r="109" spans="1:43" s="15" customFormat="1" ht="19.899999999999999" customHeight="1" x14ac:dyDescent="0.3">
      <c r="A109" s="11">
        <v>135</v>
      </c>
      <c r="B109" s="11" t="s">
        <v>464</v>
      </c>
      <c r="C109" s="11" t="s">
        <v>654</v>
      </c>
      <c r="D109" s="11" t="s">
        <v>654</v>
      </c>
      <c r="E109" s="11" t="s">
        <v>494</v>
      </c>
      <c r="F109" s="11">
        <v>0</v>
      </c>
      <c r="G109" s="11" t="s">
        <v>1838</v>
      </c>
      <c r="H109" s="11" t="s">
        <v>1839</v>
      </c>
      <c r="I109" s="11" t="s">
        <v>1840</v>
      </c>
      <c r="J109" s="11">
        <v>1</v>
      </c>
      <c r="K109" s="11">
        <v>1</v>
      </c>
      <c r="L109" s="11">
        <v>1</v>
      </c>
      <c r="M109" s="11"/>
      <c r="N109" s="11"/>
      <c r="O109" s="11"/>
      <c r="P109" s="11"/>
      <c r="Q109" s="11"/>
      <c r="R109" s="11">
        <v>1</v>
      </c>
      <c r="S109" s="11"/>
      <c r="T109" s="11"/>
      <c r="U109" s="9" t="s">
        <v>184</v>
      </c>
      <c r="V109" s="45" t="s">
        <v>1841</v>
      </c>
      <c r="W109" s="9" t="s">
        <v>261</v>
      </c>
      <c r="X109" s="9" t="s">
        <v>474</v>
      </c>
      <c r="Y109" s="9" t="s">
        <v>1842</v>
      </c>
      <c r="Z109" s="9" t="s">
        <v>1439</v>
      </c>
      <c r="AA109" s="11" t="s">
        <v>1830</v>
      </c>
      <c r="AB109" s="9" t="s">
        <v>417</v>
      </c>
      <c r="AC109" s="9" t="s">
        <v>481</v>
      </c>
      <c r="AD109" s="9" t="s">
        <v>1153</v>
      </c>
      <c r="AE109" s="11" t="s">
        <v>1843</v>
      </c>
      <c r="AF109" s="9"/>
      <c r="AG109" s="46"/>
      <c r="AH109" s="9"/>
      <c r="AI109" s="9"/>
      <c r="AJ109" s="9"/>
      <c r="AK109" s="9" t="s">
        <v>1844</v>
      </c>
      <c r="AL109" s="9"/>
      <c r="AM109" s="11" t="s">
        <v>1845</v>
      </c>
      <c r="AN109" s="9" t="s">
        <v>1846</v>
      </c>
      <c r="AO109" s="9" t="s">
        <v>1847</v>
      </c>
      <c r="AP109" s="30" t="s">
        <v>1840</v>
      </c>
      <c r="AQ109" s="11" t="s">
        <v>1714</v>
      </c>
    </row>
    <row r="110" spans="1:43" s="15" customFormat="1" ht="19.899999999999999" customHeight="1" x14ac:dyDescent="0.3">
      <c r="A110" s="11">
        <v>136</v>
      </c>
      <c r="B110" s="11" t="s">
        <v>464</v>
      </c>
      <c r="C110" s="11" t="s">
        <v>529</v>
      </c>
      <c r="D110" s="11" t="s">
        <v>529</v>
      </c>
      <c r="E110" s="11" t="s">
        <v>494</v>
      </c>
      <c r="F110" s="11">
        <v>0</v>
      </c>
      <c r="G110" s="11" t="s">
        <v>1848</v>
      </c>
      <c r="H110" s="11" t="s">
        <v>1849</v>
      </c>
      <c r="I110" s="11" t="s">
        <v>1850</v>
      </c>
      <c r="J110" s="11">
        <v>1</v>
      </c>
      <c r="K110" s="11">
        <v>1</v>
      </c>
      <c r="L110" s="11">
        <v>1</v>
      </c>
      <c r="M110" s="11">
        <v>1</v>
      </c>
      <c r="N110" s="11"/>
      <c r="O110" s="11"/>
      <c r="P110" s="11"/>
      <c r="Q110" s="11">
        <v>1</v>
      </c>
      <c r="R110" s="11"/>
      <c r="S110" s="11"/>
      <c r="T110" s="11"/>
      <c r="U110" s="9" t="s">
        <v>184</v>
      </c>
      <c r="V110" s="45" t="s">
        <v>262</v>
      </c>
      <c r="W110" s="9" t="s">
        <v>263</v>
      </c>
      <c r="X110" s="9" t="s">
        <v>518</v>
      </c>
      <c r="Y110" s="39" t="s">
        <v>1851</v>
      </c>
      <c r="Z110" s="9" t="s">
        <v>1439</v>
      </c>
      <c r="AA110" s="11" t="s">
        <v>1852</v>
      </c>
      <c r="AB110" s="9" t="s">
        <v>415</v>
      </c>
      <c r="AC110" s="9" t="s">
        <v>481</v>
      </c>
      <c r="AD110" s="9"/>
      <c r="AE110" s="11" t="s">
        <v>1153</v>
      </c>
      <c r="AF110" s="9"/>
      <c r="AG110" s="46"/>
      <c r="AH110" s="9"/>
      <c r="AI110" s="9"/>
      <c r="AJ110" s="9"/>
      <c r="AK110" s="9" t="s">
        <v>1848</v>
      </c>
      <c r="AL110" s="9" t="s">
        <v>1849</v>
      </c>
      <c r="AM110" s="9" t="s">
        <v>1853</v>
      </c>
      <c r="AN110" s="9" t="s">
        <v>1854</v>
      </c>
      <c r="AO110" s="9" t="s">
        <v>1855</v>
      </c>
      <c r="AP110" s="30" t="s">
        <v>1856</v>
      </c>
      <c r="AQ110" s="11" t="s">
        <v>1714</v>
      </c>
    </row>
    <row r="111" spans="1:43" s="15" customFormat="1" ht="19.899999999999999" customHeight="1" x14ac:dyDescent="0.3">
      <c r="A111" s="11">
        <v>137</v>
      </c>
      <c r="B111" s="11" t="s">
        <v>464</v>
      </c>
      <c r="C111" s="11" t="s">
        <v>817</v>
      </c>
      <c r="D111" s="11" t="s">
        <v>684</v>
      </c>
      <c r="E111" s="11" t="s">
        <v>494</v>
      </c>
      <c r="F111" s="11">
        <v>0</v>
      </c>
      <c r="G111" s="11" t="s">
        <v>1857</v>
      </c>
      <c r="H111" s="11" t="s">
        <v>1858</v>
      </c>
      <c r="I111" s="11" t="s">
        <v>1859</v>
      </c>
      <c r="J111" s="11">
        <v>1</v>
      </c>
      <c r="K111" s="11"/>
      <c r="L111" s="11">
        <v>1</v>
      </c>
      <c r="M111" s="11">
        <v>1</v>
      </c>
      <c r="N111" s="11"/>
      <c r="O111" s="11"/>
      <c r="P111" s="11"/>
      <c r="Q111" s="11">
        <v>1</v>
      </c>
      <c r="R111" s="11"/>
      <c r="S111" s="11"/>
      <c r="T111" s="11"/>
      <c r="U111" s="9" t="s">
        <v>184</v>
      </c>
      <c r="V111" s="45" t="s">
        <v>264</v>
      </c>
      <c r="W111" s="9" t="s">
        <v>265</v>
      </c>
      <c r="X111" s="9" t="s">
        <v>502</v>
      </c>
      <c r="Y111" s="39" t="s">
        <v>1860</v>
      </c>
      <c r="Z111" s="9" t="s">
        <v>1861</v>
      </c>
      <c r="AA111" s="11" t="s">
        <v>1862</v>
      </c>
      <c r="AB111" s="9" t="s">
        <v>417</v>
      </c>
      <c r="AC111" s="9" t="s">
        <v>481</v>
      </c>
      <c r="AD111" s="9" t="s">
        <v>1153</v>
      </c>
      <c r="AE111" s="22"/>
      <c r="AF111" s="9"/>
      <c r="AG111" s="46"/>
      <c r="AH111" s="9"/>
      <c r="AI111" s="9"/>
      <c r="AJ111" s="9"/>
      <c r="AK111" s="9" t="s">
        <v>1857</v>
      </c>
      <c r="AL111" s="9" t="s">
        <v>1863</v>
      </c>
      <c r="AM111" s="9" t="s">
        <v>1864</v>
      </c>
      <c r="AN111" s="9" t="s">
        <v>1865</v>
      </c>
      <c r="AO111" s="9" t="s">
        <v>1866</v>
      </c>
      <c r="AP111" s="48" t="s">
        <v>1859</v>
      </c>
      <c r="AQ111" s="11" t="s">
        <v>1714</v>
      </c>
    </row>
    <row r="112" spans="1:43" s="15" customFormat="1" ht="19.899999999999999" customHeight="1" x14ac:dyDescent="0.3">
      <c r="A112" s="11">
        <v>138</v>
      </c>
      <c r="B112" s="11" t="s">
        <v>464</v>
      </c>
      <c r="C112" s="11" t="s">
        <v>1056</v>
      </c>
      <c r="D112" s="11" t="s">
        <v>1056</v>
      </c>
      <c r="E112" s="11" t="s">
        <v>494</v>
      </c>
      <c r="F112" s="11">
        <v>0</v>
      </c>
      <c r="G112" s="11" t="s">
        <v>1867</v>
      </c>
      <c r="H112" s="11" t="s">
        <v>1868</v>
      </c>
      <c r="I112" s="11" t="s">
        <v>1869</v>
      </c>
      <c r="J112" s="11"/>
      <c r="K112" s="11"/>
      <c r="L112" s="11"/>
      <c r="M112" s="11">
        <v>1</v>
      </c>
      <c r="N112" s="11"/>
      <c r="O112" s="11"/>
      <c r="P112" s="11"/>
      <c r="Q112" s="11">
        <v>1</v>
      </c>
      <c r="R112" s="11"/>
      <c r="S112" s="11"/>
      <c r="T112" s="11"/>
      <c r="U112" s="21" t="s">
        <v>28</v>
      </c>
      <c r="V112" s="45" t="s">
        <v>266</v>
      </c>
      <c r="W112" s="9" t="s">
        <v>1870</v>
      </c>
      <c r="X112" s="9" t="s">
        <v>804</v>
      </c>
      <c r="Y112" s="9" t="s">
        <v>1871</v>
      </c>
      <c r="Z112" s="9" t="s">
        <v>1872</v>
      </c>
      <c r="AA112" s="11" t="s">
        <v>1873</v>
      </c>
      <c r="AB112" s="9" t="s">
        <v>417</v>
      </c>
      <c r="AC112" s="9" t="s">
        <v>481</v>
      </c>
      <c r="AD112" s="9" t="s">
        <v>1460</v>
      </c>
      <c r="AE112" s="11" t="s">
        <v>1460</v>
      </c>
      <c r="AF112" s="9"/>
      <c r="AG112" s="46"/>
      <c r="AH112" s="9"/>
      <c r="AI112" s="9"/>
      <c r="AJ112" s="9" t="s">
        <v>483</v>
      </c>
      <c r="AK112" s="9" t="s">
        <v>1874</v>
      </c>
      <c r="AL112" s="9" t="s">
        <v>1875</v>
      </c>
      <c r="AM112" s="9" t="s">
        <v>1876</v>
      </c>
      <c r="AN112" s="9" t="s">
        <v>1877</v>
      </c>
      <c r="AO112" s="9" t="s">
        <v>1878</v>
      </c>
      <c r="AP112" s="12" t="s">
        <v>1869</v>
      </c>
      <c r="AQ112" s="11" t="s">
        <v>1714</v>
      </c>
    </row>
    <row r="113" spans="1:43" s="15" customFormat="1" ht="19.899999999999999" customHeight="1" x14ac:dyDescent="0.3">
      <c r="A113" s="11">
        <v>139</v>
      </c>
      <c r="B113" s="11" t="s">
        <v>464</v>
      </c>
      <c r="C113" s="11" t="s">
        <v>604</v>
      </c>
      <c r="D113" s="11" t="s">
        <v>606</v>
      </c>
      <c r="E113" s="11" t="s">
        <v>469</v>
      </c>
      <c r="F113" s="11">
        <v>0</v>
      </c>
      <c r="G113" s="11" t="s">
        <v>1879</v>
      </c>
      <c r="H113" s="11" t="s">
        <v>1880</v>
      </c>
      <c r="I113" s="11" t="s">
        <v>1881</v>
      </c>
      <c r="J113" s="11">
        <v>1</v>
      </c>
      <c r="K113" s="11"/>
      <c r="L113" s="11"/>
      <c r="M113" s="11"/>
      <c r="N113" s="11"/>
      <c r="O113" s="11"/>
      <c r="P113" s="11"/>
      <c r="Q113" s="11">
        <v>1</v>
      </c>
      <c r="R113" s="11"/>
      <c r="S113" s="11"/>
      <c r="T113" s="11"/>
      <c r="U113" s="21" t="s">
        <v>28</v>
      </c>
      <c r="V113" s="45" t="s">
        <v>268</v>
      </c>
      <c r="W113" s="9" t="s">
        <v>1882</v>
      </c>
      <c r="X113" s="9" t="s">
        <v>1031</v>
      </c>
      <c r="Y113" s="39" t="s">
        <v>1883</v>
      </c>
      <c r="Z113" s="9" t="s">
        <v>1062</v>
      </c>
      <c r="AA113" s="11" t="s">
        <v>1459</v>
      </c>
      <c r="AB113" s="49" t="s">
        <v>415</v>
      </c>
      <c r="AC113" s="9" t="s">
        <v>455</v>
      </c>
      <c r="AD113" s="9" t="s">
        <v>1460</v>
      </c>
      <c r="AE113" s="11" t="s">
        <v>1460</v>
      </c>
      <c r="AF113" s="9"/>
      <c r="AG113" s="46"/>
      <c r="AH113" s="9"/>
      <c r="AI113" s="9"/>
      <c r="AJ113" s="9"/>
      <c r="AK113" s="9" t="s">
        <v>1884</v>
      </c>
      <c r="AL113" s="9" t="s">
        <v>1885</v>
      </c>
      <c r="AM113" s="9" t="s">
        <v>1886</v>
      </c>
      <c r="AN113" s="37" t="s">
        <v>1886</v>
      </c>
      <c r="AO113" s="9" t="s">
        <v>1887</v>
      </c>
      <c r="AP113" s="41" t="s">
        <v>1881</v>
      </c>
      <c r="AQ113" s="11" t="s">
        <v>1714</v>
      </c>
    </row>
    <row r="114" spans="1:43" s="15" customFormat="1" ht="19.899999999999999" customHeight="1" x14ac:dyDescent="0.3">
      <c r="A114" s="11">
        <v>140</v>
      </c>
      <c r="B114" s="11" t="s">
        <v>464</v>
      </c>
      <c r="C114" s="11" t="s">
        <v>529</v>
      </c>
      <c r="D114" s="11" t="s">
        <v>529</v>
      </c>
      <c r="E114" s="11" t="s">
        <v>494</v>
      </c>
      <c r="F114" s="11">
        <v>0</v>
      </c>
      <c r="G114" s="11" t="s">
        <v>1888</v>
      </c>
      <c r="H114" s="9" t="s">
        <v>1889</v>
      </c>
      <c r="I114" s="11" t="s">
        <v>1890</v>
      </c>
      <c r="J114" s="11">
        <v>1</v>
      </c>
      <c r="K114" s="11">
        <v>1</v>
      </c>
      <c r="L114" s="11">
        <v>1</v>
      </c>
      <c r="M114" s="11">
        <v>1</v>
      </c>
      <c r="N114" s="11"/>
      <c r="O114" s="11"/>
      <c r="P114" s="11"/>
      <c r="Q114" s="11"/>
      <c r="R114" s="11">
        <v>1</v>
      </c>
      <c r="S114" s="11"/>
      <c r="T114" s="11">
        <v>1</v>
      </c>
      <c r="U114" s="9" t="s">
        <v>199</v>
      </c>
      <c r="V114" s="45" t="s">
        <v>270</v>
      </c>
      <c r="W114" s="9" t="s">
        <v>271</v>
      </c>
      <c r="X114" s="9" t="s">
        <v>611</v>
      </c>
      <c r="Y114" s="40" t="s">
        <v>1891</v>
      </c>
      <c r="Z114" s="9" t="s">
        <v>614</v>
      </c>
      <c r="AA114" s="11" t="s">
        <v>1892</v>
      </c>
      <c r="AB114" s="13" t="s">
        <v>480</v>
      </c>
      <c r="AC114" s="9" t="s">
        <v>506</v>
      </c>
      <c r="AD114" s="9"/>
      <c r="AE114" s="22"/>
      <c r="AF114" s="9"/>
      <c r="AG114" s="46"/>
      <c r="AH114" s="9"/>
      <c r="AI114" s="9"/>
      <c r="AJ114" s="9"/>
      <c r="AK114" s="9" t="s">
        <v>1893</v>
      </c>
      <c r="AL114" s="9"/>
      <c r="AM114" s="44" t="s">
        <v>1894</v>
      </c>
      <c r="AN114" s="9"/>
      <c r="AO114" s="9" t="s">
        <v>1895</v>
      </c>
      <c r="AP114" s="41" t="s">
        <v>1896</v>
      </c>
      <c r="AQ114" s="11" t="s">
        <v>1714</v>
      </c>
    </row>
    <row r="115" spans="1:43" s="15" customFormat="1" ht="19.899999999999999" customHeight="1" x14ac:dyDescent="0.3">
      <c r="A115" s="11">
        <v>141</v>
      </c>
      <c r="B115" s="11" t="s">
        <v>464</v>
      </c>
      <c r="C115" s="11" t="s">
        <v>543</v>
      </c>
      <c r="D115" s="11" t="s">
        <v>543</v>
      </c>
      <c r="E115" s="11" t="s">
        <v>494</v>
      </c>
      <c r="F115" s="11">
        <v>0</v>
      </c>
      <c r="G115" s="11" t="s">
        <v>1897</v>
      </c>
      <c r="H115" s="11" t="s">
        <v>1898</v>
      </c>
      <c r="I115" s="11" t="s">
        <v>1899</v>
      </c>
      <c r="J115" s="11">
        <v>1</v>
      </c>
      <c r="K115" s="11"/>
      <c r="L115" s="11">
        <v>1</v>
      </c>
      <c r="M115" s="11">
        <v>1</v>
      </c>
      <c r="N115" s="11"/>
      <c r="O115" s="11">
        <v>1</v>
      </c>
      <c r="P115" s="11"/>
      <c r="Q115" s="11">
        <v>1</v>
      </c>
      <c r="R115" s="11">
        <v>1</v>
      </c>
      <c r="S115" s="11"/>
      <c r="T115" s="11"/>
      <c r="U115" s="9" t="s">
        <v>4</v>
      </c>
      <c r="V115" s="45" t="s">
        <v>1900</v>
      </c>
      <c r="W115" s="9" t="s">
        <v>273</v>
      </c>
      <c r="X115" s="9" t="s">
        <v>502</v>
      </c>
      <c r="Y115" s="41" t="s">
        <v>1901</v>
      </c>
      <c r="Z115" s="9" t="s">
        <v>1034</v>
      </c>
      <c r="AA115" s="11" t="s">
        <v>1902</v>
      </c>
      <c r="AB115" s="9" t="s">
        <v>67</v>
      </c>
      <c r="AC115" s="9" t="s">
        <v>481</v>
      </c>
      <c r="AD115" s="9" t="s">
        <v>1035</v>
      </c>
      <c r="AE115" s="22"/>
      <c r="AF115" s="9"/>
      <c r="AG115" s="46"/>
      <c r="AH115" s="9"/>
      <c r="AI115" s="9"/>
      <c r="AJ115" s="9"/>
      <c r="AK115" s="9" t="s">
        <v>1903</v>
      </c>
      <c r="AL115" s="11" t="s">
        <v>1904</v>
      </c>
      <c r="AM115" s="9" t="s">
        <v>1905</v>
      </c>
      <c r="AN115" s="37" t="s">
        <v>1906</v>
      </c>
      <c r="AO115" s="50" t="s">
        <v>1907</v>
      </c>
      <c r="AP115" s="9" t="s">
        <v>1908</v>
      </c>
      <c r="AQ115" s="11" t="s">
        <v>1714</v>
      </c>
    </row>
    <row r="116" spans="1:43" s="15" customFormat="1" ht="19.899999999999999" customHeight="1" x14ac:dyDescent="0.3">
      <c r="A116" s="11">
        <v>143</v>
      </c>
      <c r="B116" s="11" t="s">
        <v>464</v>
      </c>
      <c r="C116" s="11" t="s">
        <v>837</v>
      </c>
      <c r="D116" s="11" t="s">
        <v>684</v>
      </c>
      <c r="E116" s="11" t="s">
        <v>494</v>
      </c>
      <c r="F116" s="11">
        <v>0</v>
      </c>
      <c r="G116" s="11" t="s">
        <v>1909</v>
      </c>
      <c r="H116" s="11" t="s">
        <v>1910</v>
      </c>
      <c r="I116" s="11" t="s">
        <v>1911</v>
      </c>
      <c r="J116" s="11">
        <v>1</v>
      </c>
      <c r="K116" s="11"/>
      <c r="L116" s="11"/>
      <c r="M116" s="11"/>
      <c r="N116" s="11"/>
      <c r="O116" s="11"/>
      <c r="P116" s="11"/>
      <c r="Q116" s="11">
        <v>1</v>
      </c>
      <c r="R116" s="11"/>
      <c r="S116" s="11"/>
      <c r="T116" s="11"/>
      <c r="U116" s="11" t="s">
        <v>205</v>
      </c>
      <c r="V116" s="45" t="s">
        <v>274</v>
      </c>
      <c r="W116" s="9" t="s">
        <v>275</v>
      </c>
      <c r="X116" s="9" t="s">
        <v>502</v>
      </c>
      <c r="Y116" s="39" t="s">
        <v>1912</v>
      </c>
      <c r="Z116" s="11" t="s">
        <v>205</v>
      </c>
      <c r="AA116" s="11" t="s">
        <v>857</v>
      </c>
      <c r="AB116" s="9" t="s">
        <v>67</v>
      </c>
      <c r="AC116" s="9" t="s">
        <v>460</v>
      </c>
      <c r="AD116" s="9" t="s">
        <v>1549</v>
      </c>
      <c r="AE116" s="11" t="s">
        <v>1549</v>
      </c>
      <c r="AF116" s="9"/>
      <c r="AG116" s="9"/>
      <c r="AH116" s="9"/>
      <c r="AI116" s="9"/>
      <c r="AJ116" s="9"/>
      <c r="AK116" s="9" t="s">
        <v>1913</v>
      </c>
      <c r="AL116" s="9"/>
      <c r="AM116" s="11" t="s">
        <v>1914</v>
      </c>
      <c r="AN116" s="16" t="s">
        <v>1915</v>
      </c>
      <c r="AO116" s="9" t="s">
        <v>1916</v>
      </c>
      <c r="AP116" s="48" t="s">
        <v>1917</v>
      </c>
      <c r="AQ116" s="11" t="s">
        <v>1918</v>
      </c>
    </row>
    <row r="117" spans="1:43" s="15" customFormat="1" ht="19.899999999999999" customHeight="1" x14ac:dyDescent="0.3">
      <c r="A117" s="11">
        <v>144</v>
      </c>
      <c r="B117" s="11" t="s">
        <v>464</v>
      </c>
      <c r="C117" s="11" t="s">
        <v>1919</v>
      </c>
      <c r="D117" s="11" t="s">
        <v>768</v>
      </c>
      <c r="E117" s="11" t="s">
        <v>494</v>
      </c>
      <c r="F117" s="11">
        <v>0</v>
      </c>
      <c r="G117" s="11" t="s">
        <v>1920</v>
      </c>
      <c r="H117" s="11" t="s">
        <v>1921</v>
      </c>
      <c r="I117" s="11" t="s">
        <v>1922</v>
      </c>
      <c r="J117" s="11"/>
      <c r="K117" s="11"/>
      <c r="L117" s="11"/>
      <c r="M117" s="11">
        <v>1</v>
      </c>
      <c r="N117" s="11"/>
      <c r="O117" s="11"/>
      <c r="P117" s="11"/>
      <c r="Q117" s="11">
        <v>1</v>
      </c>
      <c r="R117" s="11"/>
      <c r="S117" s="11"/>
      <c r="T117" s="11"/>
      <c r="U117" s="21" t="s">
        <v>28</v>
      </c>
      <c r="V117" s="45" t="s">
        <v>1923</v>
      </c>
      <c r="W117" s="9" t="s">
        <v>277</v>
      </c>
      <c r="X117" s="9" t="s">
        <v>804</v>
      </c>
      <c r="Y117" s="39" t="s">
        <v>1924</v>
      </c>
      <c r="Z117" s="9" t="s">
        <v>1872</v>
      </c>
      <c r="AA117" s="11" t="s">
        <v>1925</v>
      </c>
      <c r="AB117" s="9" t="s">
        <v>417</v>
      </c>
      <c r="AC117" s="9" t="s">
        <v>481</v>
      </c>
      <c r="AD117" s="9" t="s">
        <v>1460</v>
      </c>
      <c r="AE117" s="11" t="s">
        <v>1460</v>
      </c>
      <c r="AF117" s="9"/>
      <c r="AG117" s="46"/>
      <c r="AH117" s="9"/>
      <c r="AI117" s="9"/>
      <c r="AJ117" s="9" t="s">
        <v>483</v>
      </c>
      <c r="AK117" s="9" t="s">
        <v>1926</v>
      </c>
      <c r="AL117" s="9"/>
      <c r="AM117" s="9" t="s">
        <v>1927</v>
      </c>
      <c r="AN117" s="9" t="s">
        <v>1928</v>
      </c>
      <c r="AO117" s="9" t="s">
        <v>1929</v>
      </c>
      <c r="AP117" s="41" t="s">
        <v>1930</v>
      </c>
      <c r="AQ117" s="11" t="s">
        <v>1918</v>
      </c>
    </row>
    <row r="118" spans="1:43" s="15" customFormat="1" ht="19.899999999999999" customHeight="1" x14ac:dyDescent="0.3">
      <c r="A118" s="11">
        <v>146</v>
      </c>
      <c r="B118" s="11" t="s">
        <v>464</v>
      </c>
      <c r="C118" s="11" t="s">
        <v>543</v>
      </c>
      <c r="D118" s="11" t="s">
        <v>543</v>
      </c>
      <c r="E118" s="11" t="s">
        <v>494</v>
      </c>
      <c r="F118" s="11">
        <v>0</v>
      </c>
      <c r="G118" s="11" t="s">
        <v>1931</v>
      </c>
      <c r="H118" s="11" t="s">
        <v>1932</v>
      </c>
      <c r="I118" s="11" t="s">
        <v>1933</v>
      </c>
      <c r="J118" s="11">
        <v>1</v>
      </c>
      <c r="K118" s="11">
        <v>1</v>
      </c>
      <c r="L118" s="11">
        <v>1</v>
      </c>
      <c r="M118" s="11"/>
      <c r="N118" s="11"/>
      <c r="O118" s="11"/>
      <c r="P118" s="11"/>
      <c r="Q118" s="11">
        <v>1</v>
      </c>
      <c r="R118" s="11"/>
      <c r="S118" s="11"/>
      <c r="T118" s="11"/>
      <c r="U118" s="9" t="s">
        <v>5</v>
      </c>
      <c r="V118" s="45" t="s">
        <v>278</v>
      </c>
      <c r="W118" s="9" t="s">
        <v>279</v>
      </c>
      <c r="X118" s="9" t="s">
        <v>502</v>
      </c>
      <c r="Y118" s="39" t="s">
        <v>1934</v>
      </c>
      <c r="Z118" s="9" t="s">
        <v>572</v>
      </c>
      <c r="AA118" s="11" t="s">
        <v>1697</v>
      </c>
      <c r="AB118" s="9" t="s">
        <v>417</v>
      </c>
      <c r="AC118" s="9" t="s">
        <v>481</v>
      </c>
      <c r="AD118" s="9" t="s">
        <v>1153</v>
      </c>
      <c r="AE118" s="11" t="s">
        <v>1153</v>
      </c>
      <c r="AF118" s="9"/>
      <c r="AG118" s="46"/>
      <c r="AH118" s="9"/>
      <c r="AI118" s="9"/>
      <c r="AJ118" s="9"/>
      <c r="AK118" s="9" t="s">
        <v>1935</v>
      </c>
      <c r="AL118" s="9" t="s">
        <v>1936</v>
      </c>
      <c r="AM118" s="9" t="s">
        <v>1937</v>
      </c>
      <c r="AN118" s="9" t="s">
        <v>1938</v>
      </c>
      <c r="AO118" s="9" t="s">
        <v>1939</v>
      </c>
      <c r="AP118" s="48" t="s">
        <v>1940</v>
      </c>
      <c r="AQ118" s="11" t="s">
        <v>1918</v>
      </c>
    </row>
    <row r="119" spans="1:43" s="15" customFormat="1" ht="19.899999999999999" customHeight="1" x14ac:dyDescent="0.3">
      <c r="A119" s="11">
        <v>147</v>
      </c>
      <c r="B119" s="11" t="s">
        <v>464</v>
      </c>
      <c r="C119" s="11" t="s">
        <v>543</v>
      </c>
      <c r="D119" s="11" t="s">
        <v>543</v>
      </c>
      <c r="E119" s="11" t="s">
        <v>494</v>
      </c>
      <c r="F119" s="11">
        <v>0</v>
      </c>
      <c r="G119" s="11" t="s">
        <v>1941</v>
      </c>
      <c r="H119" s="11" t="s">
        <v>1942</v>
      </c>
      <c r="I119" s="11" t="s">
        <v>1943</v>
      </c>
      <c r="J119" s="11">
        <v>1</v>
      </c>
      <c r="K119" s="11"/>
      <c r="L119" s="11">
        <v>1</v>
      </c>
      <c r="M119" s="11">
        <v>1</v>
      </c>
      <c r="N119" s="11"/>
      <c r="O119" s="11"/>
      <c r="P119" s="11"/>
      <c r="Q119" s="11">
        <v>1</v>
      </c>
      <c r="R119" s="11"/>
      <c r="S119" s="11"/>
      <c r="T119" s="11"/>
      <c r="U119" s="9" t="s">
        <v>184</v>
      </c>
      <c r="V119" s="45" t="s">
        <v>280</v>
      </c>
      <c r="W119" s="9" t="s">
        <v>1944</v>
      </c>
      <c r="X119" s="9" t="s">
        <v>502</v>
      </c>
      <c r="Y119" s="39" t="s">
        <v>1945</v>
      </c>
      <c r="Z119" s="9" t="s">
        <v>477</v>
      </c>
      <c r="AA119" s="11" t="s">
        <v>1946</v>
      </c>
      <c r="AB119" s="9" t="s">
        <v>417</v>
      </c>
      <c r="AC119" s="9" t="s">
        <v>481</v>
      </c>
      <c r="AD119" s="9" t="s">
        <v>1153</v>
      </c>
      <c r="AE119" s="11" t="s">
        <v>1153</v>
      </c>
      <c r="AF119" s="9"/>
      <c r="AG119" s="46"/>
      <c r="AH119" s="9"/>
      <c r="AI119" s="9"/>
      <c r="AJ119" s="9"/>
      <c r="AK119" s="9" t="s">
        <v>1947</v>
      </c>
      <c r="AL119" s="9" t="s">
        <v>1948</v>
      </c>
      <c r="AM119" s="9" t="s">
        <v>1949</v>
      </c>
      <c r="AN119" s="37" t="s">
        <v>1950</v>
      </c>
      <c r="AO119" s="9" t="s">
        <v>1951</v>
      </c>
      <c r="AP119" s="41" t="s">
        <v>1952</v>
      </c>
      <c r="AQ119" s="11" t="s">
        <v>1918</v>
      </c>
    </row>
    <row r="120" spans="1:43" s="15" customFormat="1" ht="19.899999999999999" customHeight="1" x14ac:dyDescent="0.3">
      <c r="A120" s="11">
        <v>148</v>
      </c>
      <c r="B120" s="11" t="s">
        <v>464</v>
      </c>
      <c r="C120" s="11" t="s">
        <v>543</v>
      </c>
      <c r="D120" s="11" t="s">
        <v>543</v>
      </c>
      <c r="E120" s="11" t="s">
        <v>494</v>
      </c>
      <c r="F120" s="11">
        <v>0</v>
      </c>
      <c r="G120" s="11" t="s">
        <v>1953</v>
      </c>
      <c r="H120" s="11" t="s">
        <v>1954</v>
      </c>
      <c r="I120" s="11" t="s">
        <v>1955</v>
      </c>
      <c r="J120" s="11">
        <v>1</v>
      </c>
      <c r="K120" s="11"/>
      <c r="L120" s="11"/>
      <c r="M120" s="11">
        <v>1</v>
      </c>
      <c r="N120" s="11"/>
      <c r="O120" s="11"/>
      <c r="P120" s="11"/>
      <c r="Q120" s="11">
        <v>1</v>
      </c>
      <c r="R120" s="11"/>
      <c r="S120" s="11"/>
      <c r="T120" s="11"/>
      <c r="U120" s="9" t="s">
        <v>450</v>
      </c>
      <c r="V120" s="45" t="s">
        <v>282</v>
      </c>
      <c r="W120" s="9" t="s">
        <v>451</v>
      </c>
      <c r="X120" s="9" t="s">
        <v>502</v>
      </c>
      <c r="Y120" s="39" t="s">
        <v>1956</v>
      </c>
      <c r="Z120" s="9" t="s">
        <v>807</v>
      </c>
      <c r="AA120" s="11" t="s">
        <v>1809</v>
      </c>
      <c r="AB120" s="9" t="s">
        <v>417</v>
      </c>
      <c r="AC120" s="8" t="s">
        <v>454</v>
      </c>
      <c r="AD120" s="13" t="s">
        <v>1193</v>
      </c>
      <c r="AE120" s="11" t="s">
        <v>1194</v>
      </c>
      <c r="AF120" s="9"/>
      <c r="AG120" s="46"/>
      <c r="AH120" s="9"/>
      <c r="AI120" s="9"/>
      <c r="AJ120" s="9"/>
      <c r="AK120" s="9" t="s">
        <v>1957</v>
      </c>
      <c r="AL120" s="9" t="s">
        <v>1958</v>
      </c>
      <c r="AM120" s="9" t="s">
        <v>1959</v>
      </c>
      <c r="AN120" s="9" t="s">
        <v>1960</v>
      </c>
      <c r="AO120" s="9" t="s">
        <v>1961</v>
      </c>
      <c r="AP120" s="41" t="s">
        <v>1962</v>
      </c>
      <c r="AQ120" s="11" t="s">
        <v>1918</v>
      </c>
    </row>
    <row r="121" spans="1:43" s="15" customFormat="1" ht="19.899999999999999" customHeight="1" x14ac:dyDescent="0.3">
      <c r="A121" s="11">
        <v>149</v>
      </c>
      <c r="B121" s="11" t="s">
        <v>464</v>
      </c>
      <c r="C121" s="11" t="s">
        <v>684</v>
      </c>
      <c r="D121" s="11" t="s">
        <v>529</v>
      </c>
      <c r="E121" s="11" t="s">
        <v>494</v>
      </c>
      <c r="F121" s="11">
        <v>0</v>
      </c>
      <c r="G121" s="11" t="s">
        <v>1963</v>
      </c>
      <c r="H121" s="11" t="s">
        <v>1964</v>
      </c>
      <c r="I121" s="11" t="s">
        <v>1965</v>
      </c>
      <c r="J121" s="11">
        <v>1</v>
      </c>
      <c r="K121" s="11">
        <v>1</v>
      </c>
      <c r="L121" s="11">
        <v>1</v>
      </c>
      <c r="M121" s="11"/>
      <c r="N121" s="11"/>
      <c r="O121" s="11"/>
      <c r="P121" s="11"/>
      <c r="Q121" s="11">
        <v>1</v>
      </c>
      <c r="R121" s="11">
        <v>1</v>
      </c>
      <c r="S121" s="11"/>
      <c r="T121" s="11"/>
      <c r="U121" s="9" t="s">
        <v>283</v>
      </c>
      <c r="V121" s="45" t="s">
        <v>284</v>
      </c>
      <c r="W121" s="9" t="s">
        <v>285</v>
      </c>
      <c r="X121" s="9" t="s">
        <v>502</v>
      </c>
      <c r="Y121" s="41" t="s">
        <v>1966</v>
      </c>
      <c r="Z121" s="9" t="s">
        <v>826</v>
      </c>
      <c r="AA121" s="11" t="s">
        <v>1967</v>
      </c>
      <c r="AB121" s="9" t="s">
        <v>417</v>
      </c>
      <c r="AC121" s="8" t="s">
        <v>458</v>
      </c>
      <c r="AD121" s="9" t="s">
        <v>970</v>
      </c>
      <c r="AE121" s="11" t="s">
        <v>970</v>
      </c>
      <c r="AF121" s="9"/>
      <c r="AG121" s="46"/>
      <c r="AH121" s="9"/>
      <c r="AI121" s="9"/>
      <c r="AJ121" s="9"/>
      <c r="AK121" s="9" t="s">
        <v>1968</v>
      </c>
      <c r="AL121" s="41"/>
      <c r="AM121" s="9" t="s">
        <v>1969</v>
      </c>
      <c r="AN121" s="37" t="s">
        <v>1970</v>
      </c>
      <c r="AO121" s="9" t="s">
        <v>1971</v>
      </c>
      <c r="AP121" s="48" t="s">
        <v>1965</v>
      </c>
      <c r="AQ121" s="11" t="s">
        <v>1918</v>
      </c>
    </row>
    <row r="122" spans="1:43" s="15" customFormat="1" ht="19.899999999999999" customHeight="1" x14ac:dyDescent="0.3">
      <c r="A122" s="11">
        <v>150</v>
      </c>
      <c r="B122" s="11" t="s">
        <v>464</v>
      </c>
      <c r="C122" s="11" t="s">
        <v>543</v>
      </c>
      <c r="D122" s="11" t="s">
        <v>543</v>
      </c>
      <c r="E122" s="11" t="s">
        <v>469</v>
      </c>
      <c r="F122" s="11">
        <v>0</v>
      </c>
      <c r="G122" s="11" t="s">
        <v>1972</v>
      </c>
      <c r="H122" s="11" t="s">
        <v>1973</v>
      </c>
      <c r="I122" s="11" t="s">
        <v>1974</v>
      </c>
      <c r="J122" s="11">
        <v>1</v>
      </c>
      <c r="K122" s="11"/>
      <c r="L122" s="11">
        <v>1</v>
      </c>
      <c r="M122" s="11"/>
      <c r="N122" s="11"/>
      <c r="O122" s="11"/>
      <c r="P122" s="11"/>
      <c r="Q122" s="11">
        <v>1</v>
      </c>
      <c r="R122" s="11"/>
      <c r="S122" s="11"/>
      <c r="T122" s="11"/>
      <c r="U122" s="9" t="s">
        <v>57</v>
      </c>
      <c r="V122" s="45" t="s">
        <v>286</v>
      </c>
      <c r="W122" s="11" t="s">
        <v>287</v>
      </c>
      <c r="X122" s="11" t="s">
        <v>474</v>
      </c>
      <c r="Y122" s="39" t="s">
        <v>1975</v>
      </c>
      <c r="Z122" s="9" t="s">
        <v>1315</v>
      </c>
      <c r="AA122" s="11" t="s">
        <v>1976</v>
      </c>
      <c r="AB122" s="9" t="s">
        <v>67</v>
      </c>
      <c r="AC122" s="9" t="s">
        <v>460</v>
      </c>
      <c r="AD122" s="9" t="s">
        <v>1977</v>
      </c>
      <c r="AE122" s="11" t="s">
        <v>1319</v>
      </c>
      <c r="AF122" s="9"/>
      <c r="AG122" s="46"/>
      <c r="AH122" s="9"/>
      <c r="AI122" s="9"/>
      <c r="AJ122" s="9"/>
      <c r="AK122" s="9" t="s">
        <v>1978</v>
      </c>
      <c r="AL122" s="9"/>
      <c r="AM122" s="9" t="s">
        <v>1979</v>
      </c>
      <c r="AN122" s="37" t="s">
        <v>1980</v>
      </c>
      <c r="AO122" s="9" t="s">
        <v>1981</v>
      </c>
      <c r="AP122" s="9" t="s">
        <v>1982</v>
      </c>
      <c r="AQ122" s="11" t="s">
        <v>1918</v>
      </c>
    </row>
    <row r="123" spans="1:43" s="15" customFormat="1" ht="19.899999999999999" customHeight="1" x14ac:dyDescent="0.3">
      <c r="A123" s="11">
        <v>151</v>
      </c>
      <c r="B123" s="11" t="s">
        <v>464</v>
      </c>
      <c r="C123" s="11" t="s">
        <v>543</v>
      </c>
      <c r="D123" s="11" t="s">
        <v>543</v>
      </c>
      <c r="E123" s="11" t="s">
        <v>494</v>
      </c>
      <c r="F123" s="11">
        <v>0</v>
      </c>
      <c r="G123" s="11" t="s">
        <v>1983</v>
      </c>
      <c r="H123" s="11" t="s">
        <v>1984</v>
      </c>
      <c r="I123" s="11" t="s">
        <v>1985</v>
      </c>
      <c r="J123" s="11">
        <v>1</v>
      </c>
      <c r="K123" s="11"/>
      <c r="L123" s="11"/>
      <c r="M123" s="11">
        <v>1</v>
      </c>
      <c r="N123" s="11">
        <v>1</v>
      </c>
      <c r="O123" s="11"/>
      <c r="P123" s="11"/>
      <c r="Q123" s="11">
        <v>1</v>
      </c>
      <c r="R123" s="11">
        <v>1</v>
      </c>
      <c r="S123" s="11"/>
      <c r="T123" s="22"/>
      <c r="U123" s="9" t="s">
        <v>57</v>
      </c>
      <c r="V123" s="45" t="s">
        <v>288</v>
      </c>
      <c r="W123" s="11" t="s">
        <v>289</v>
      </c>
      <c r="X123" s="11" t="s">
        <v>502</v>
      </c>
      <c r="Y123" s="39" t="s">
        <v>1986</v>
      </c>
      <c r="Z123" s="9" t="s">
        <v>1331</v>
      </c>
      <c r="AA123" s="11" t="s">
        <v>1332</v>
      </c>
      <c r="AB123" s="9" t="s">
        <v>67</v>
      </c>
      <c r="AC123" s="9" t="s">
        <v>460</v>
      </c>
      <c r="AD123" s="9" t="s">
        <v>1977</v>
      </c>
      <c r="AE123" s="11" t="s">
        <v>1319</v>
      </c>
      <c r="AF123" s="9"/>
      <c r="AG123" s="46"/>
      <c r="AH123" s="9"/>
      <c r="AI123" s="9"/>
      <c r="AJ123" s="9"/>
      <c r="AK123" s="9" t="s">
        <v>1987</v>
      </c>
      <c r="AL123" s="9"/>
      <c r="AM123" s="9" t="s">
        <v>1988</v>
      </c>
      <c r="AN123" s="37" t="s">
        <v>1989</v>
      </c>
      <c r="AO123" s="9" t="s">
        <v>1990</v>
      </c>
      <c r="AP123" s="9" t="s">
        <v>1991</v>
      </c>
      <c r="AQ123" s="11" t="s">
        <v>1918</v>
      </c>
    </row>
    <row r="124" spans="1:43" s="15" customFormat="1" ht="19.899999999999999" customHeight="1" x14ac:dyDescent="0.3">
      <c r="A124" s="11">
        <v>152</v>
      </c>
      <c r="B124" s="11" t="s">
        <v>464</v>
      </c>
      <c r="C124" s="11" t="s">
        <v>543</v>
      </c>
      <c r="D124" s="11" t="s">
        <v>543</v>
      </c>
      <c r="E124" s="11" t="s">
        <v>469</v>
      </c>
      <c r="F124" s="11">
        <v>0</v>
      </c>
      <c r="G124" s="11" t="s">
        <v>1992</v>
      </c>
      <c r="H124" s="11" t="s">
        <v>1993</v>
      </c>
      <c r="I124" s="11" t="s">
        <v>1994</v>
      </c>
      <c r="J124" s="11">
        <v>1</v>
      </c>
      <c r="K124" s="11"/>
      <c r="L124" s="11"/>
      <c r="M124" s="11">
        <v>1</v>
      </c>
      <c r="N124" s="11"/>
      <c r="O124" s="11"/>
      <c r="P124" s="11"/>
      <c r="Q124" s="11">
        <v>1</v>
      </c>
      <c r="R124" s="11"/>
      <c r="S124" s="11"/>
      <c r="T124" s="11"/>
      <c r="U124" s="9" t="s">
        <v>21</v>
      </c>
      <c r="V124" s="45" t="s">
        <v>290</v>
      </c>
      <c r="W124" s="9" t="s">
        <v>291</v>
      </c>
      <c r="X124" s="9" t="s">
        <v>502</v>
      </c>
      <c r="Y124" s="39" t="s">
        <v>1995</v>
      </c>
      <c r="Z124" s="9" t="s">
        <v>1996</v>
      </c>
      <c r="AA124" s="11" t="s">
        <v>1997</v>
      </c>
      <c r="AB124" s="9" t="s">
        <v>67</v>
      </c>
      <c r="AC124" s="9" t="s">
        <v>506</v>
      </c>
      <c r="AD124" s="9" t="s">
        <v>1998</v>
      </c>
      <c r="AE124" s="11" t="s">
        <v>1627</v>
      </c>
      <c r="AF124" s="9"/>
      <c r="AG124" s="46"/>
      <c r="AH124" s="18" t="s">
        <v>693</v>
      </c>
      <c r="AI124" s="9"/>
      <c r="AJ124" s="9"/>
      <c r="AK124" s="9" t="s">
        <v>1999</v>
      </c>
      <c r="AL124" s="9"/>
      <c r="AM124" s="9" t="s">
        <v>2000</v>
      </c>
      <c r="AN124" s="37" t="s">
        <v>2001</v>
      </c>
      <c r="AO124" s="9" t="s">
        <v>2002</v>
      </c>
      <c r="AP124" s="9" t="s">
        <v>2003</v>
      </c>
      <c r="AQ124" s="11" t="s">
        <v>1918</v>
      </c>
    </row>
    <row r="125" spans="1:43" s="15" customFormat="1" ht="19.899999999999999" customHeight="1" x14ac:dyDescent="0.3">
      <c r="A125" s="11">
        <v>153</v>
      </c>
      <c r="B125" s="11" t="s">
        <v>464</v>
      </c>
      <c r="C125" s="11" t="s">
        <v>1587</v>
      </c>
      <c r="D125" s="11" t="s">
        <v>768</v>
      </c>
      <c r="E125" s="11" t="s">
        <v>494</v>
      </c>
      <c r="F125" s="11">
        <v>0</v>
      </c>
      <c r="G125" s="11" t="s">
        <v>1215</v>
      </c>
      <c r="H125" s="11" t="s">
        <v>2004</v>
      </c>
      <c r="I125" s="11" t="s">
        <v>2005</v>
      </c>
      <c r="J125" s="11">
        <v>1</v>
      </c>
      <c r="K125" s="11"/>
      <c r="L125" s="11"/>
      <c r="M125" s="11"/>
      <c r="N125" s="11"/>
      <c r="O125" s="11"/>
      <c r="P125" s="11"/>
      <c r="Q125" s="11">
        <v>1</v>
      </c>
      <c r="R125" s="11"/>
      <c r="S125" s="11"/>
      <c r="T125" s="11"/>
      <c r="U125" s="21" t="s">
        <v>28</v>
      </c>
      <c r="V125" s="11" t="s">
        <v>292</v>
      </c>
      <c r="W125" s="9" t="s">
        <v>293</v>
      </c>
      <c r="X125" s="9" t="s">
        <v>502</v>
      </c>
      <c r="Y125" s="39" t="s">
        <v>2006</v>
      </c>
      <c r="Z125" s="9" t="s">
        <v>2007</v>
      </c>
      <c r="AA125" s="11" t="s">
        <v>2008</v>
      </c>
      <c r="AB125" s="9" t="s">
        <v>67</v>
      </c>
      <c r="AC125" s="9" t="s">
        <v>460</v>
      </c>
      <c r="AD125" s="9" t="s">
        <v>2009</v>
      </c>
      <c r="AE125" s="11" t="s">
        <v>1460</v>
      </c>
      <c r="AF125" s="51"/>
      <c r="AG125" s="51"/>
      <c r="AH125" s="22"/>
      <c r="AI125" s="22"/>
      <c r="AJ125" s="9" t="s">
        <v>483</v>
      </c>
      <c r="AK125" s="9" t="s">
        <v>2010</v>
      </c>
      <c r="AL125" s="9" t="s">
        <v>2011</v>
      </c>
      <c r="AM125" s="9" t="s">
        <v>2012</v>
      </c>
      <c r="AN125" s="37" t="s">
        <v>2013</v>
      </c>
      <c r="AO125" s="9" t="s">
        <v>2014</v>
      </c>
      <c r="AP125" s="48" t="s">
        <v>2015</v>
      </c>
      <c r="AQ125" s="11" t="s">
        <v>2016</v>
      </c>
    </row>
    <row r="126" spans="1:43" s="15" customFormat="1" ht="19.899999999999999" customHeight="1" x14ac:dyDescent="0.3">
      <c r="A126" s="11">
        <v>154</v>
      </c>
      <c r="B126" s="11" t="s">
        <v>464</v>
      </c>
      <c r="C126" s="11" t="s">
        <v>1737</v>
      </c>
      <c r="D126" s="11" t="s">
        <v>768</v>
      </c>
      <c r="E126" s="11" t="s">
        <v>494</v>
      </c>
      <c r="F126" s="11">
        <v>0</v>
      </c>
      <c r="G126" s="11" t="s">
        <v>2017</v>
      </c>
      <c r="H126" s="11" t="s">
        <v>2018</v>
      </c>
      <c r="I126" s="20" t="s">
        <v>2019</v>
      </c>
      <c r="J126" s="11"/>
      <c r="K126" s="11"/>
      <c r="L126" s="11">
        <v>1</v>
      </c>
      <c r="M126" s="11"/>
      <c r="N126" s="11"/>
      <c r="O126" s="11"/>
      <c r="P126" s="11"/>
      <c r="Q126" s="11">
        <v>1</v>
      </c>
      <c r="R126" s="11"/>
      <c r="S126" s="11"/>
      <c r="T126" s="11"/>
      <c r="U126" s="21" t="s">
        <v>28</v>
      </c>
      <c r="V126" s="11" t="s">
        <v>294</v>
      </c>
      <c r="W126" s="9" t="s">
        <v>295</v>
      </c>
      <c r="X126" s="9" t="s">
        <v>804</v>
      </c>
      <c r="Y126" s="39" t="s">
        <v>2020</v>
      </c>
      <c r="Z126" s="9" t="s">
        <v>2021</v>
      </c>
      <c r="AA126" s="11" t="s">
        <v>2022</v>
      </c>
      <c r="AB126" s="9" t="s">
        <v>67</v>
      </c>
      <c r="AC126" s="9" t="s">
        <v>460</v>
      </c>
      <c r="AD126" s="9" t="s">
        <v>2009</v>
      </c>
      <c r="AE126" s="11" t="s">
        <v>1460</v>
      </c>
      <c r="AF126" s="51"/>
      <c r="AG126" s="51"/>
      <c r="AH126" s="22"/>
      <c r="AI126" s="22"/>
      <c r="AJ126" s="9" t="s">
        <v>483</v>
      </c>
      <c r="AK126" s="9" t="s">
        <v>2023</v>
      </c>
      <c r="AL126" s="9" t="s">
        <v>2024</v>
      </c>
      <c r="AM126" s="9" t="s">
        <v>2025</v>
      </c>
      <c r="AN126" s="9" t="s">
        <v>2026</v>
      </c>
      <c r="AO126" s="9" t="s">
        <v>2027</v>
      </c>
      <c r="AP126" s="12" t="s">
        <v>2028</v>
      </c>
      <c r="AQ126" s="11" t="s">
        <v>2016</v>
      </c>
    </row>
    <row r="127" spans="1:43" s="15" customFormat="1" ht="19.899999999999999" customHeight="1" x14ac:dyDescent="0.3">
      <c r="A127" s="11">
        <v>155</v>
      </c>
      <c r="B127" s="11" t="s">
        <v>464</v>
      </c>
      <c r="C127" s="11" t="s">
        <v>492</v>
      </c>
      <c r="D127" s="11" t="s">
        <v>492</v>
      </c>
      <c r="E127" s="11" t="s">
        <v>494</v>
      </c>
      <c r="F127" s="11">
        <v>0</v>
      </c>
      <c r="G127" s="11" t="s">
        <v>2029</v>
      </c>
      <c r="H127" s="11" t="s">
        <v>2030</v>
      </c>
      <c r="I127" s="11" t="s">
        <v>2031</v>
      </c>
      <c r="J127" s="11">
        <v>1</v>
      </c>
      <c r="K127" s="11"/>
      <c r="L127" s="11">
        <v>1</v>
      </c>
      <c r="M127" s="11"/>
      <c r="N127" s="11"/>
      <c r="O127" s="11"/>
      <c r="P127" s="11"/>
      <c r="Q127" s="11">
        <v>1</v>
      </c>
      <c r="R127" s="11"/>
      <c r="S127" s="11"/>
      <c r="T127" s="11"/>
      <c r="U127" s="9" t="s">
        <v>5</v>
      </c>
      <c r="V127" s="11" t="s">
        <v>296</v>
      </c>
      <c r="W127" s="9" t="s">
        <v>297</v>
      </c>
      <c r="X127" s="9" t="s">
        <v>502</v>
      </c>
      <c r="Y127" s="39" t="s">
        <v>2032</v>
      </c>
      <c r="Z127" s="9" t="s">
        <v>2033</v>
      </c>
      <c r="AA127" s="11" t="s">
        <v>2034</v>
      </c>
      <c r="AB127" s="9" t="s">
        <v>67</v>
      </c>
      <c r="AC127" s="9" t="s">
        <v>460</v>
      </c>
      <c r="AD127" s="9" t="s">
        <v>2035</v>
      </c>
      <c r="AE127" s="22"/>
      <c r="AF127" s="51"/>
      <c r="AG127" s="51"/>
      <c r="AH127" s="22"/>
      <c r="AI127" s="22"/>
      <c r="AJ127" s="9"/>
      <c r="AK127" s="9" t="s">
        <v>2036</v>
      </c>
      <c r="AL127" s="9" t="s">
        <v>2037</v>
      </c>
      <c r="AM127" s="44" t="s">
        <v>2038</v>
      </c>
      <c r="AN127" s="37" t="s">
        <v>2039</v>
      </c>
      <c r="AO127" s="9" t="s">
        <v>2040</v>
      </c>
      <c r="AP127" s="48" t="s">
        <v>2031</v>
      </c>
      <c r="AQ127" s="11" t="s">
        <v>2016</v>
      </c>
    </row>
    <row r="128" spans="1:43" s="15" customFormat="1" ht="19.899999999999999" customHeight="1" x14ac:dyDescent="0.3">
      <c r="A128" s="11">
        <v>156</v>
      </c>
      <c r="B128" s="11" t="s">
        <v>464</v>
      </c>
      <c r="C128" s="11" t="s">
        <v>606</v>
      </c>
      <c r="D128" s="11" t="s">
        <v>892</v>
      </c>
      <c r="E128" s="11" t="s">
        <v>469</v>
      </c>
      <c r="F128" s="11">
        <v>0</v>
      </c>
      <c r="G128" s="11" t="s">
        <v>2041</v>
      </c>
      <c r="H128" s="11" t="s">
        <v>2042</v>
      </c>
      <c r="I128" s="11" t="s">
        <v>2043</v>
      </c>
      <c r="J128" s="11">
        <v>1</v>
      </c>
      <c r="K128" s="11">
        <v>1</v>
      </c>
      <c r="L128" s="11">
        <v>1</v>
      </c>
      <c r="M128" s="11">
        <v>1</v>
      </c>
      <c r="N128" s="11"/>
      <c r="O128" s="11">
        <v>1</v>
      </c>
      <c r="P128" s="11"/>
      <c r="Q128" s="11">
        <v>1</v>
      </c>
      <c r="R128" s="11"/>
      <c r="S128" s="11"/>
      <c r="T128" s="11"/>
      <c r="U128" s="9" t="s">
        <v>17</v>
      </c>
      <c r="V128" s="11" t="s">
        <v>298</v>
      </c>
      <c r="W128" s="9" t="s">
        <v>299</v>
      </c>
      <c r="X128" s="9" t="s">
        <v>502</v>
      </c>
      <c r="Y128" s="39" t="s">
        <v>2044</v>
      </c>
      <c r="Z128" s="9" t="s">
        <v>17</v>
      </c>
      <c r="AA128" s="11" t="s">
        <v>2045</v>
      </c>
      <c r="AB128" s="9" t="s">
        <v>67</v>
      </c>
      <c r="AC128" s="9" t="s">
        <v>459</v>
      </c>
      <c r="AD128" s="9" t="s">
        <v>1344</v>
      </c>
      <c r="AE128" s="22"/>
      <c r="AF128" s="51"/>
      <c r="AG128" s="51"/>
      <c r="AH128" s="22"/>
      <c r="AI128" s="22"/>
      <c r="AJ128" s="9"/>
      <c r="AK128" s="9" t="s">
        <v>2046</v>
      </c>
      <c r="AL128" s="9"/>
      <c r="AM128" s="9" t="s">
        <v>2047</v>
      </c>
      <c r="AN128" s="37" t="s">
        <v>2048</v>
      </c>
      <c r="AO128" s="9" t="s">
        <v>2049</v>
      </c>
      <c r="AP128" s="41" t="s">
        <v>2050</v>
      </c>
      <c r="AQ128" s="11" t="s">
        <v>2016</v>
      </c>
    </row>
    <row r="129" spans="1:43" s="15" customFormat="1" ht="19.899999999999999" customHeight="1" x14ac:dyDescent="0.3">
      <c r="A129" s="11">
        <v>157</v>
      </c>
      <c r="B129" s="11" t="s">
        <v>464</v>
      </c>
      <c r="C129" s="11" t="s">
        <v>768</v>
      </c>
      <c r="D129" s="11" t="s">
        <v>684</v>
      </c>
      <c r="E129" s="11" t="s">
        <v>494</v>
      </c>
      <c r="F129" s="11">
        <v>0</v>
      </c>
      <c r="G129" s="11" t="s">
        <v>2051</v>
      </c>
      <c r="H129" s="11" t="s">
        <v>2052</v>
      </c>
      <c r="I129" s="11" t="s">
        <v>2053</v>
      </c>
      <c r="J129" s="11">
        <v>1</v>
      </c>
      <c r="K129" s="11"/>
      <c r="L129" s="11"/>
      <c r="M129" s="11"/>
      <c r="N129" s="11"/>
      <c r="O129" s="11"/>
      <c r="P129" s="11"/>
      <c r="Q129" s="11">
        <v>1</v>
      </c>
      <c r="R129" s="11"/>
      <c r="S129" s="11"/>
      <c r="T129" s="11"/>
      <c r="U129" s="9" t="s">
        <v>17</v>
      </c>
      <c r="V129" s="11" t="s">
        <v>300</v>
      </c>
      <c r="W129" s="9" t="s">
        <v>301</v>
      </c>
      <c r="X129" s="9" t="s">
        <v>611</v>
      </c>
      <c r="Y129" s="39" t="s">
        <v>2054</v>
      </c>
      <c r="Z129" s="9" t="s">
        <v>17</v>
      </c>
      <c r="AA129" s="11" t="s">
        <v>2055</v>
      </c>
      <c r="AB129" s="9" t="s">
        <v>67</v>
      </c>
      <c r="AC129" s="9" t="s">
        <v>461</v>
      </c>
      <c r="AD129" s="9" t="s">
        <v>1344</v>
      </c>
      <c r="AE129" s="22"/>
      <c r="AF129" s="51"/>
      <c r="AG129" s="51"/>
      <c r="AH129" s="22"/>
      <c r="AI129" s="22"/>
      <c r="AJ129" s="9"/>
      <c r="AK129" s="9" t="s">
        <v>2056</v>
      </c>
      <c r="AL129" s="9"/>
      <c r="AM129" s="9" t="s">
        <v>2057</v>
      </c>
      <c r="AN129" s="37" t="s">
        <v>2058</v>
      </c>
      <c r="AO129" s="9" t="s">
        <v>2059</v>
      </c>
      <c r="AP129" s="12" t="s">
        <v>2060</v>
      </c>
      <c r="AQ129" s="11" t="s">
        <v>2016</v>
      </c>
    </row>
    <row r="130" spans="1:43" s="15" customFormat="1" ht="19.899999999999999" customHeight="1" x14ac:dyDescent="0.3">
      <c r="A130" s="11">
        <v>158</v>
      </c>
      <c r="B130" s="11" t="s">
        <v>464</v>
      </c>
      <c r="C130" s="11" t="s">
        <v>543</v>
      </c>
      <c r="D130" s="11" t="s">
        <v>543</v>
      </c>
      <c r="E130" s="11" t="s">
        <v>494</v>
      </c>
      <c r="F130" s="11">
        <v>0</v>
      </c>
      <c r="G130" s="11" t="s">
        <v>2061</v>
      </c>
      <c r="H130" s="11" t="s">
        <v>2062</v>
      </c>
      <c r="I130" s="11" t="s">
        <v>2063</v>
      </c>
      <c r="J130" s="11">
        <v>1</v>
      </c>
      <c r="K130" s="11">
        <v>1</v>
      </c>
      <c r="L130" s="11"/>
      <c r="M130" s="11"/>
      <c r="N130" s="11"/>
      <c r="O130" s="11"/>
      <c r="P130" s="11"/>
      <c r="Q130" s="11">
        <v>1</v>
      </c>
      <c r="R130" s="11"/>
      <c r="S130" s="11"/>
      <c r="T130" s="11"/>
      <c r="U130" s="9" t="s">
        <v>38</v>
      </c>
      <c r="V130" s="11" t="s">
        <v>302</v>
      </c>
      <c r="W130" s="9" t="s">
        <v>303</v>
      </c>
      <c r="X130" s="9" t="s">
        <v>611</v>
      </c>
      <c r="Y130" s="39" t="s">
        <v>2064</v>
      </c>
      <c r="Z130" s="9" t="s">
        <v>38</v>
      </c>
      <c r="AA130" s="11" t="s">
        <v>2065</v>
      </c>
      <c r="AB130" s="13" t="s">
        <v>480</v>
      </c>
      <c r="AC130" s="9" t="s">
        <v>459</v>
      </c>
      <c r="AD130" s="9" t="s">
        <v>1224</v>
      </c>
      <c r="AE130" s="11" t="s">
        <v>1669</v>
      </c>
      <c r="AF130" s="51"/>
      <c r="AG130" s="51"/>
      <c r="AH130" s="22"/>
      <c r="AI130" s="22"/>
      <c r="AJ130" s="9"/>
      <c r="AK130" s="9" t="s">
        <v>2066</v>
      </c>
      <c r="AL130" s="9" t="s">
        <v>2067</v>
      </c>
      <c r="AM130" s="9" t="s">
        <v>2068</v>
      </c>
      <c r="AN130" s="9" t="s">
        <v>2069</v>
      </c>
      <c r="AO130" s="9" t="s">
        <v>2070</v>
      </c>
      <c r="AP130" s="41" t="s">
        <v>2071</v>
      </c>
      <c r="AQ130" s="11" t="s">
        <v>2016</v>
      </c>
    </row>
    <row r="131" spans="1:43" s="15" customFormat="1" ht="19.899999999999999" customHeight="1" x14ac:dyDescent="0.3">
      <c r="A131" s="11">
        <v>160</v>
      </c>
      <c r="B131" s="11" t="s">
        <v>464</v>
      </c>
      <c r="C131" s="11" t="s">
        <v>543</v>
      </c>
      <c r="D131" s="11" t="s">
        <v>543</v>
      </c>
      <c r="E131" s="11" t="s">
        <v>494</v>
      </c>
      <c r="F131" s="11">
        <v>0</v>
      </c>
      <c r="G131" s="11" t="s">
        <v>2072</v>
      </c>
      <c r="H131" s="11" t="s">
        <v>2073</v>
      </c>
      <c r="I131" s="11" t="s">
        <v>2074</v>
      </c>
      <c r="J131" s="11">
        <v>1</v>
      </c>
      <c r="K131" s="11"/>
      <c r="L131" s="11"/>
      <c r="M131" s="11">
        <v>1</v>
      </c>
      <c r="N131" s="11"/>
      <c r="O131" s="11"/>
      <c r="P131" s="11"/>
      <c r="Q131" s="11"/>
      <c r="R131" s="11">
        <v>1</v>
      </c>
      <c r="S131" s="11"/>
      <c r="T131" s="11"/>
      <c r="U131" s="13" t="s">
        <v>20</v>
      </c>
      <c r="V131" s="11" t="s">
        <v>304</v>
      </c>
      <c r="W131" s="9" t="s">
        <v>305</v>
      </c>
      <c r="X131" s="9" t="s">
        <v>502</v>
      </c>
      <c r="Y131" s="39" t="s">
        <v>2075</v>
      </c>
      <c r="Z131" s="9" t="s">
        <v>17</v>
      </c>
      <c r="AA131" s="11" t="s">
        <v>2076</v>
      </c>
      <c r="AB131" s="9" t="s">
        <v>67</v>
      </c>
      <c r="AC131" s="9" t="s">
        <v>460</v>
      </c>
      <c r="AD131" s="9" t="s">
        <v>1356</v>
      </c>
      <c r="AE131" s="11" t="s">
        <v>1472</v>
      </c>
      <c r="AF131" s="51"/>
      <c r="AG131" s="51"/>
      <c r="AH131" s="22"/>
      <c r="AI131" s="22"/>
      <c r="AJ131" s="9"/>
      <c r="AK131" s="9" t="s">
        <v>2077</v>
      </c>
      <c r="AL131" s="9" t="s">
        <v>2078</v>
      </c>
      <c r="AM131" s="9" t="s">
        <v>2079</v>
      </c>
      <c r="AN131" s="37" t="s">
        <v>2080</v>
      </c>
      <c r="AO131" s="9" t="s">
        <v>2081</v>
      </c>
      <c r="AP131" s="12" t="s">
        <v>2082</v>
      </c>
      <c r="AQ131" s="11" t="s">
        <v>2016</v>
      </c>
    </row>
    <row r="132" spans="1:43" s="15" customFormat="1" ht="19.899999999999999" customHeight="1" x14ac:dyDescent="0.3">
      <c r="A132" s="11">
        <v>161</v>
      </c>
      <c r="B132" s="11" t="s">
        <v>464</v>
      </c>
      <c r="C132" s="11" t="s">
        <v>543</v>
      </c>
      <c r="D132" s="11" t="s">
        <v>543</v>
      </c>
      <c r="E132" s="11" t="s">
        <v>469</v>
      </c>
      <c r="F132" s="11">
        <v>0</v>
      </c>
      <c r="G132" s="11" t="s">
        <v>2083</v>
      </c>
      <c r="H132" s="11" t="s">
        <v>2084</v>
      </c>
      <c r="I132" s="11" t="s">
        <v>2085</v>
      </c>
      <c r="J132" s="11">
        <v>1</v>
      </c>
      <c r="K132" s="11">
        <v>1</v>
      </c>
      <c r="L132" s="11">
        <v>1</v>
      </c>
      <c r="M132" s="11"/>
      <c r="N132" s="11"/>
      <c r="O132" s="11"/>
      <c r="P132" s="11"/>
      <c r="Q132" s="11">
        <v>1</v>
      </c>
      <c r="R132" s="11"/>
      <c r="S132" s="11"/>
      <c r="T132" s="11"/>
      <c r="U132" s="9" t="s">
        <v>21</v>
      </c>
      <c r="V132" s="11" t="s">
        <v>306</v>
      </c>
      <c r="W132" s="9" t="s">
        <v>307</v>
      </c>
      <c r="X132" s="9" t="s">
        <v>1031</v>
      </c>
      <c r="Y132" s="39" t="s">
        <v>2086</v>
      </c>
      <c r="Z132" s="9" t="s">
        <v>1996</v>
      </c>
      <c r="AA132" s="11" t="s">
        <v>2087</v>
      </c>
      <c r="AB132" s="9" t="s">
        <v>67</v>
      </c>
      <c r="AC132" s="9" t="s">
        <v>460</v>
      </c>
      <c r="AD132" s="9" t="s">
        <v>1998</v>
      </c>
      <c r="AE132" s="11" t="s">
        <v>1627</v>
      </c>
      <c r="AF132" s="51"/>
      <c r="AG132" s="51"/>
      <c r="AH132" s="22"/>
      <c r="AI132" s="22"/>
      <c r="AJ132" s="9"/>
      <c r="AK132" s="9" t="s">
        <v>2088</v>
      </c>
      <c r="AL132" s="9" t="s">
        <v>2089</v>
      </c>
      <c r="AM132" s="9" t="s">
        <v>2090</v>
      </c>
      <c r="AN132" s="9"/>
      <c r="AO132" s="9" t="s">
        <v>2091</v>
      </c>
      <c r="AP132" s="12" t="s">
        <v>2092</v>
      </c>
      <c r="AQ132" s="11" t="s">
        <v>2016</v>
      </c>
    </row>
    <row r="133" spans="1:43" s="15" customFormat="1" ht="19.899999999999999" customHeight="1" x14ac:dyDescent="0.3">
      <c r="A133" s="11">
        <v>162</v>
      </c>
      <c r="B133" s="11" t="s">
        <v>464</v>
      </c>
      <c r="C133" s="11" t="s">
        <v>1737</v>
      </c>
      <c r="D133" s="11" t="s">
        <v>768</v>
      </c>
      <c r="E133" s="11" t="s">
        <v>494</v>
      </c>
      <c r="F133" s="11">
        <v>0</v>
      </c>
      <c r="G133" s="11" t="s">
        <v>2093</v>
      </c>
      <c r="H133" s="11" t="s">
        <v>2094</v>
      </c>
      <c r="I133" s="11" t="s">
        <v>2095</v>
      </c>
      <c r="J133" s="11"/>
      <c r="K133" s="11"/>
      <c r="L133" s="11">
        <v>1</v>
      </c>
      <c r="M133" s="11">
        <v>1</v>
      </c>
      <c r="N133" s="11"/>
      <c r="O133" s="11"/>
      <c r="P133" s="11"/>
      <c r="Q133" s="11">
        <v>1</v>
      </c>
      <c r="R133" s="11"/>
      <c r="S133" s="11"/>
      <c r="T133" s="11"/>
      <c r="U133" s="21" t="s">
        <v>28</v>
      </c>
      <c r="V133" s="11" t="s">
        <v>308</v>
      </c>
      <c r="W133" s="9" t="s">
        <v>309</v>
      </c>
      <c r="X133" s="9" t="s">
        <v>502</v>
      </c>
      <c r="Y133" s="39" t="s">
        <v>2096</v>
      </c>
      <c r="Z133" s="9" t="s">
        <v>2021</v>
      </c>
      <c r="AA133" s="11" t="s">
        <v>2097</v>
      </c>
      <c r="AB133" s="9" t="s">
        <v>67</v>
      </c>
      <c r="AC133" s="9" t="s">
        <v>460</v>
      </c>
      <c r="AD133" s="9" t="s">
        <v>2009</v>
      </c>
      <c r="AE133" s="11" t="s">
        <v>1460</v>
      </c>
      <c r="AF133" s="9"/>
      <c r="AG133" s="46"/>
      <c r="AH133" s="9"/>
      <c r="AI133" s="9"/>
      <c r="AJ133" s="9"/>
      <c r="AK133" s="9" t="s">
        <v>2098</v>
      </c>
      <c r="AL133" s="9" t="s">
        <v>2099</v>
      </c>
      <c r="AM133" s="9" t="s">
        <v>2100</v>
      </c>
      <c r="AN133" s="9" t="s">
        <v>2101</v>
      </c>
      <c r="AO133" s="9" t="s">
        <v>2102</v>
      </c>
      <c r="AP133" s="11" t="s">
        <v>2103</v>
      </c>
      <c r="AQ133" s="11" t="s">
        <v>2104</v>
      </c>
    </row>
    <row r="134" spans="1:43" s="15" customFormat="1" ht="19.899999999999999" customHeight="1" x14ac:dyDescent="0.3">
      <c r="A134" s="11">
        <v>163</v>
      </c>
      <c r="B134" s="11" t="s">
        <v>464</v>
      </c>
      <c r="C134" s="11" t="s">
        <v>1587</v>
      </c>
      <c r="D134" s="11" t="s">
        <v>768</v>
      </c>
      <c r="E134" s="11" t="s">
        <v>494</v>
      </c>
      <c r="F134" s="11">
        <v>0</v>
      </c>
      <c r="G134" s="11" t="s">
        <v>2105</v>
      </c>
      <c r="H134" s="11" t="s">
        <v>2106</v>
      </c>
      <c r="I134" s="11" t="s">
        <v>2107</v>
      </c>
      <c r="J134" s="11"/>
      <c r="K134" s="11"/>
      <c r="L134" s="11">
        <v>1</v>
      </c>
      <c r="M134" s="11"/>
      <c r="N134" s="11"/>
      <c r="O134" s="11"/>
      <c r="P134" s="11"/>
      <c r="Q134" s="11">
        <v>1</v>
      </c>
      <c r="R134" s="11"/>
      <c r="S134" s="11"/>
      <c r="T134" s="11"/>
      <c r="U134" s="21" t="s">
        <v>28</v>
      </c>
      <c r="V134" s="11" t="s">
        <v>310</v>
      </c>
      <c r="W134" s="9" t="s">
        <v>311</v>
      </c>
      <c r="X134" s="9" t="s">
        <v>502</v>
      </c>
      <c r="Y134" s="40" t="s">
        <v>2108</v>
      </c>
      <c r="Z134" s="9" t="s">
        <v>1872</v>
      </c>
      <c r="AA134" s="11" t="s">
        <v>2109</v>
      </c>
      <c r="AB134" s="9" t="s">
        <v>417</v>
      </c>
      <c r="AC134" s="9" t="s">
        <v>481</v>
      </c>
      <c r="AD134" s="9" t="s">
        <v>1460</v>
      </c>
      <c r="AE134" s="11" t="s">
        <v>1460</v>
      </c>
      <c r="AF134" s="9" t="s">
        <v>1139</v>
      </c>
      <c r="AG134" s="46"/>
      <c r="AH134" s="9"/>
      <c r="AI134" s="9"/>
      <c r="AJ134" s="9"/>
      <c r="AK134" s="9" t="s">
        <v>2110</v>
      </c>
      <c r="AL134" s="9" t="s">
        <v>2111</v>
      </c>
      <c r="AM134" s="9" t="s">
        <v>2112</v>
      </c>
      <c r="AN134" s="9" t="s">
        <v>2113</v>
      </c>
      <c r="AO134" s="9" t="s">
        <v>2114</v>
      </c>
      <c r="AP134" s="52" t="s">
        <v>2115</v>
      </c>
      <c r="AQ134" s="11" t="s">
        <v>2104</v>
      </c>
    </row>
    <row r="135" spans="1:43" s="15" customFormat="1" ht="19.899999999999999" customHeight="1" x14ac:dyDescent="0.3">
      <c r="A135" s="11">
        <v>164</v>
      </c>
      <c r="B135" s="11" t="s">
        <v>464</v>
      </c>
      <c r="C135" s="11" t="s">
        <v>543</v>
      </c>
      <c r="D135" s="11" t="s">
        <v>543</v>
      </c>
      <c r="E135" s="11" t="s">
        <v>494</v>
      </c>
      <c r="F135" s="11">
        <v>0</v>
      </c>
      <c r="G135" s="11" t="s">
        <v>2116</v>
      </c>
      <c r="H135" s="11" t="s">
        <v>2117</v>
      </c>
      <c r="I135" s="11" t="s">
        <v>2118</v>
      </c>
      <c r="J135" s="11"/>
      <c r="K135" s="11"/>
      <c r="L135" s="11">
        <v>1</v>
      </c>
      <c r="M135" s="11"/>
      <c r="N135" s="11"/>
      <c r="O135" s="11"/>
      <c r="P135" s="11"/>
      <c r="Q135" s="11">
        <v>1</v>
      </c>
      <c r="R135" s="11"/>
      <c r="S135" s="11"/>
      <c r="T135" s="11"/>
      <c r="U135" s="9" t="s">
        <v>201</v>
      </c>
      <c r="V135" s="11" t="s">
        <v>312</v>
      </c>
      <c r="W135" s="9" t="s">
        <v>313</v>
      </c>
      <c r="X135" s="9" t="s">
        <v>474</v>
      </c>
      <c r="Y135" s="39" t="s">
        <v>2119</v>
      </c>
      <c r="Z135" s="9" t="s">
        <v>1789</v>
      </c>
      <c r="AA135" s="11" t="s">
        <v>1790</v>
      </c>
      <c r="AB135" s="9" t="s">
        <v>417</v>
      </c>
      <c r="AC135" s="9" t="s">
        <v>481</v>
      </c>
      <c r="AD135" s="9" t="s">
        <v>1498</v>
      </c>
      <c r="AE135" s="11" t="s">
        <v>1498</v>
      </c>
      <c r="AF135" s="9"/>
      <c r="AG135" s="46"/>
      <c r="AH135" s="9"/>
      <c r="AI135" s="9"/>
      <c r="AJ135" s="9"/>
      <c r="AK135" s="9" t="s">
        <v>2120</v>
      </c>
      <c r="AL135" s="9"/>
      <c r="AM135" s="11" t="s">
        <v>2121</v>
      </c>
      <c r="AN135" s="9"/>
      <c r="AO135" s="9" t="s">
        <v>2122</v>
      </c>
      <c r="AP135" s="11" t="s">
        <v>2118</v>
      </c>
      <c r="AQ135" s="11" t="s">
        <v>2104</v>
      </c>
    </row>
    <row r="136" spans="1:43" s="15" customFormat="1" ht="19.899999999999999" customHeight="1" x14ac:dyDescent="0.3">
      <c r="A136" s="11">
        <v>165</v>
      </c>
      <c r="B136" s="11" t="s">
        <v>464</v>
      </c>
      <c r="C136" s="11" t="s">
        <v>837</v>
      </c>
      <c r="D136" s="11" t="s">
        <v>684</v>
      </c>
      <c r="E136" s="11" t="s">
        <v>494</v>
      </c>
      <c r="F136" s="11">
        <v>0</v>
      </c>
      <c r="G136" s="11" t="s">
        <v>2123</v>
      </c>
      <c r="H136" s="11" t="s">
        <v>2124</v>
      </c>
      <c r="I136" s="11" t="s">
        <v>2125</v>
      </c>
      <c r="J136" s="11">
        <v>1</v>
      </c>
      <c r="K136" s="11"/>
      <c r="L136" s="11">
        <v>1</v>
      </c>
      <c r="M136" s="11"/>
      <c r="N136" s="11"/>
      <c r="O136" s="11"/>
      <c r="P136" s="11"/>
      <c r="Q136" s="11">
        <v>1</v>
      </c>
      <c r="R136" s="11"/>
      <c r="S136" s="11"/>
      <c r="T136" s="11"/>
      <c r="U136" s="9" t="s">
        <v>205</v>
      </c>
      <c r="V136" s="11" t="s">
        <v>314</v>
      </c>
      <c r="W136" s="9" t="s">
        <v>315</v>
      </c>
      <c r="X136" s="9" t="s">
        <v>502</v>
      </c>
      <c r="Y136" s="39" t="s">
        <v>2126</v>
      </c>
      <c r="Z136" s="9" t="s">
        <v>205</v>
      </c>
      <c r="AA136" s="11" t="s">
        <v>934</v>
      </c>
      <c r="AB136" s="9" t="s">
        <v>67</v>
      </c>
      <c r="AC136" s="9" t="s">
        <v>457</v>
      </c>
      <c r="AD136" s="9" t="s">
        <v>1549</v>
      </c>
      <c r="AE136" s="11" t="s">
        <v>1549</v>
      </c>
      <c r="AF136" s="9"/>
      <c r="AG136" s="46"/>
      <c r="AH136" s="9"/>
      <c r="AI136" s="9"/>
      <c r="AJ136" s="9"/>
      <c r="AK136" s="9" t="s">
        <v>2127</v>
      </c>
      <c r="AL136" s="9" t="s">
        <v>2128</v>
      </c>
      <c r="AM136" s="9" t="s">
        <v>2129</v>
      </c>
      <c r="AN136" s="16" t="s">
        <v>2130</v>
      </c>
      <c r="AO136" s="9" t="s">
        <v>2131</v>
      </c>
      <c r="AP136" s="11" t="s">
        <v>2125</v>
      </c>
      <c r="AQ136" s="11" t="s">
        <v>2104</v>
      </c>
    </row>
    <row r="137" spans="1:43" s="15" customFormat="1" ht="19.899999999999999" customHeight="1" x14ac:dyDescent="0.3">
      <c r="A137" s="11">
        <v>166</v>
      </c>
      <c r="B137" s="11" t="s">
        <v>464</v>
      </c>
      <c r="C137" s="11" t="s">
        <v>529</v>
      </c>
      <c r="D137" s="11" t="s">
        <v>529</v>
      </c>
      <c r="E137" s="11" t="s">
        <v>494</v>
      </c>
      <c r="F137" s="11">
        <v>0</v>
      </c>
      <c r="G137" s="11" t="s">
        <v>2132</v>
      </c>
      <c r="H137" s="9" t="s">
        <v>2133</v>
      </c>
      <c r="I137" s="11" t="s">
        <v>2134</v>
      </c>
      <c r="J137" s="11"/>
      <c r="K137" s="11"/>
      <c r="L137" s="11"/>
      <c r="M137" s="11">
        <v>1</v>
      </c>
      <c r="N137" s="11"/>
      <c r="O137" s="11"/>
      <c r="P137" s="11"/>
      <c r="Q137" s="11">
        <v>1</v>
      </c>
      <c r="R137" s="11"/>
      <c r="S137" s="11"/>
      <c r="T137" s="11"/>
      <c r="U137" s="9" t="s">
        <v>205</v>
      </c>
      <c r="V137" s="11" t="s">
        <v>316</v>
      </c>
      <c r="W137" s="9" t="s">
        <v>317</v>
      </c>
      <c r="X137" s="9" t="s">
        <v>1031</v>
      </c>
      <c r="Y137" s="39" t="s">
        <v>2135</v>
      </c>
      <c r="Z137" s="9" t="s">
        <v>205</v>
      </c>
      <c r="AA137" s="11" t="s">
        <v>934</v>
      </c>
      <c r="AB137" s="9" t="s">
        <v>415</v>
      </c>
      <c r="AC137" s="9" t="s">
        <v>481</v>
      </c>
      <c r="AD137" s="9" t="s">
        <v>2136</v>
      </c>
      <c r="AE137" s="11" t="s">
        <v>2137</v>
      </c>
      <c r="AF137" s="9"/>
      <c r="AG137" s="46"/>
      <c r="AH137" s="9"/>
      <c r="AI137" s="9"/>
      <c r="AJ137" s="9"/>
      <c r="AK137" s="9" t="s">
        <v>2138</v>
      </c>
      <c r="AL137" s="9" t="s">
        <v>2139</v>
      </c>
      <c r="AM137" s="44" t="s">
        <v>2140</v>
      </c>
      <c r="AN137" s="37" t="s">
        <v>2141</v>
      </c>
      <c r="AO137" s="9" t="s">
        <v>2142</v>
      </c>
      <c r="AP137" s="11" t="s">
        <v>2134</v>
      </c>
      <c r="AQ137" s="11" t="s">
        <v>2104</v>
      </c>
    </row>
    <row r="138" spans="1:43" s="15" customFormat="1" ht="19.899999999999999" customHeight="1" x14ac:dyDescent="0.3">
      <c r="A138" s="11">
        <v>167</v>
      </c>
      <c r="B138" s="11" t="s">
        <v>464</v>
      </c>
      <c r="C138" s="11" t="s">
        <v>817</v>
      </c>
      <c r="D138" s="11" t="s">
        <v>684</v>
      </c>
      <c r="E138" s="11" t="s">
        <v>494</v>
      </c>
      <c r="F138" s="11">
        <v>0</v>
      </c>
      <c r="G138" s="11" t="s">
        <v>2143</v>
      </c>
      <c r="H138" s="9" t="s">
        <v>2144</v>
      </c>
      <c r="I138" s="11" t="s">
        <v>2145</v>
      </c>
      <c r="J138" s="11">
        <v>1</v>
      </c>
      <c r="K138" s="11">
        <v>1</v>
      </c>
      <c r="L138" s="11">
        <v>1</v>
      </c>
      <c r="M138" s="11">
        <v>1</v>
      </c>
      <c r="N138" s="11"/>
      <c r="O138" s="11"/>
      <c r="P138" s="11"/>
      <c r="Q138" s="11">
        <v>1</v>
      </c>
      <c r="R138" s="11"/>
      <c r="S138" s="11"/>
      <c r="T138" s="11"/>
      <c r="U138" s="9" t="s">
        <v>205</v>
      </c>
      <c r="V138" s="11" t="s">
        <v>318</v>
      </c>
      <c r="W138" s="9" t="s">
        <v>319</v>
      </c>
      <c r="X138" s="9" t="s">
        <v>502</v>
      </c>
      <c r="Y138" s="39" t="s">
        <v>2146</v>
      </c>
      <c r="Z138" s="9" t="s">
        <v>205</v>
      </c>
      <c r="AA138" s="11" t="s">
        <v>934</v>
      </c>
      <c r="AB138" s="9" t="s">
        <v>417</v>
      </c>
      <c r="AC138" s="9" t="s">
        <v>481</v>
      </c>
      <c r="AD138" s="9"/>
      <c r="AE138" s="11" t="s">
        <v>1549</v>
      </c>
      <c r="AF138" s="9"/>
      <c r="AG138" s="46"/>
      <c r="AH138" s="9"/>
      <c r="AI138" s="9"/>
      <c r="AJ138" s="9"/>
      <c r="AK138" s="9" t="s">
        <v>2147</v>
      </c>
      <c r="AL138" s="9" t="s">
        <v>2148</v>
      </c>
      <c r="AM138" s="9" t="s">
        <v>2149</v>
      </c>
      <c r="AN138" s="9" t="s">
        <v>2150</v>
      </c>
      <c r="AO138" s="9" t="s">
        <v>2151</v>
      </c>
      <c r="AP138" s="11" t="s">
        <v>2152</v>
      </c>
      <c r="AQ138" s="11" t="s">
        <v>2104</v>
      </c>
    </row>
    <row r="139" spans="1:43" s="15" customFormat="1" ht="19.899999999999999" customHeight="1" x14ac:dyDescent="0.3">
      <c r="A139" s="11">
        <v>168</v>
      </c>
      <c r="B139" s="11" t="s">
        <v>464</v>
      </c>
      <c r="C139" s="11" t="s">
        <v>529</v>
      </c>
      <c r="D139" s="11" t="s">
        <v>529</v>
      </c>
      <c r="E139" s="11" t="s">
        <v>494</v>
      </c>
      <c r="F139" s="11">
        <v>0</v>
      </c>
      <c r="G139" s="11" t="s">
        <v>2153</v>
      </c>
      <c r="H139" s="11" t="s">
        <v>2154</v>
      </c>
      <c r="I139" s="11" t="s">
        <v>2155</v>
      </c>
      <c r="J139" s="11">
        <v>1</v>
      </c>
      <c r="K139" s="11"/>
      <c r="L139" s="11"/>
      <c r="M139" s="11">
        <v>1</v>
      </c>
      <c r="N139" s="11"/>
      <c r="O139" s="11"/>
      <c r="P139" s="11">
        <v>1</v>
      </c>
      <c r="Q139" s="11">
        <v>1</v>
      </c>
      <c r="R139" s="11"/>
      <c r="S139" s="11"/>
      <c r="T139" s="11"/>
      <c r="U139" s="9" t="s">
        <v>446</v>
      </c>
      <c r="V139" s="11" t="s">
        <v>320</v>
      </c>
      <c r="W139" s="9" t="s">
        <v>321</v>
      </c>
      <c r="X139" s="9" t="s">
        <v>611</v>
      </c>
      <c r="Y139" s="39" t="s">
        <v>2156</v>
      </c>
      <c r="Z139" s="9" t="s">
        <v>1766</v>
      </c>
      <c r="AA139" s="11" t="s">
        <v>2157</v>
      </c>
      <c r="AB139" s="13" t="s">
        <v>480</v>
      </c>
      <c r="AC139" s="9" t="s">
        <v>459</v>
      </c>
      <c r="AD139" s="9" t="s">
        <v>1669</v>
      </c>
      <c r="AE139" s="22"/>
      <c r="AF139" s="9"/>
      <c r="AG139" s="46"/>
      <c r="AH139" s="9"/>
      <c r="AI139" s="9"/>
      <c r="AJ139" s="9"/>
      <c r="AK139" s="9" t="s">
        <v>2158</v>
      </c>
      <c r="AL139" s="9" t="s">
        <v>2154</v>
      </c>
      <c r="AM139" s="9" t="s">
        <v>2159</v>
      </c>
      <c r="AN139" s="37" t="s">
        <v>2160</v>
      </c>
      <c r="AO139" s="9" t="s">
        <v>2161</v>
      </c>
      <c r="AP139" s="11" t="s">
        <v>2155</v>
      </c>
      <c r="AQ139" s="11" t="s">
        <v>2104</v>
      </c>
    </row>
    <row r="140" spans="1:43" s="15" customFormat="1" ht="19.899999999999999" customHeight="1" x14ac:dyDescent="0.3">
      <c r="A140" s="11">
        <v>169</v>
      </c>
      <c r="B140" s="11" t="s">
        <v>464</v>
      </c>
      <c r="C140" s="11" t="s">
        <v>529</v>
      </c>
      <c r="D140" s="11" t="s">
        <v>529</v>
      </c>
      <c r="E140" s="11" t="s">
        <v>469</v>
      </c>
      <c r="F140" s="11">
        <v>0</v>
      </c>
      <c r="G140" s="11" t="s">
        <v>2162</v>
      </c>
      <c r="H140" s="11" t="s">
        <v>2163</v>
      </c>
      <c r="I140" s="11" t="s">
        <v>2164</v>
      </c>
      <c r="J140" s="11"/>
      <c r="K140" s="11"/>
      <c r="L140" s="11">
        <v>1</v>
      </c>
      <c r="M140" s="11"/>
      <c r="N140" s="11"/>
      <c r="O140" s="11"/>
      <c r="P140" s="11"/>
      <c r="Q140" s="11"/>
      <c r="R140" s="11">
        <v>1</v>
      </c>
      <c r="S140" s="11"/>
      <c r="T140" s="11"/>
      <c r="U140" s="9" t="s">
        <v>43</v>
      </c>
      <c r="V140" s="11" t="s">
        <v>322</v>
      </c>
      <c r="W140" s="9" t="s">
        <v>323</v>
      </c>
      <c r="X140" s="9" t="s">
        <v>502</v>
      </c>
      <c r="Y140" s="39" t="s">
        <v>2165</v>
      </c>
      <c r="Z140" s="9" t="s">
        <v>43</v>
      </c>
      <c r="AA140" s="11" t="s">
        <v>2166</v>
      </c>
      <c r="AB140" s="9" t="s">
        <v>67</v>
      </c>
      <c r="AC140" s="9" t="s">
        <v>460</v>
      </c>
      <c r="AD140" s="9" t="s">
        <v>2167</v>
      </c>
      <c r="AE140" s="11" t="s">
        <v>1571</v>
      </c>
      <c r="AF140" s="9"/>
      <c r="AG140" s="46"/>
      <c r="AH140" s="9" t="s">
        <v>2168</v>
      </c>
      <c r="AI140" s="9" t="s">
        <v>596</v>
      </c>
      <c r="AJ140" s="9"/>
      <c r="AK140" s="9" t="s">
        <v>2169</v>
      </c>
      <c r="AL140" s="9"/>
      <c r="AM140" s="11" t="s">
        <v>2170</v>
      </c>
      <c r="AN140" s="37" t="s">
        <v>2171</v>
      </c>
      <c r="AO140" s="9" t="s">
        <v>2172</v>
      </c>
      <c r="AP140" s="11" t="s">
        <v>2173</v>
      </c>
      <c r="AQ140" s="11" t="s">
        <v>2104</v>
      </c>
    </row>
    <row r="141" spans="1:43" s="15" customFormat="1" ht="19.899999999999999" customHeight="1" x14ac:dyDescent="0.3">
      <c r="A141" s="11">
        <v>170</v>
      </c>
      <c r="B141" s="11" t="s">
        <v>464</v>
      </c>
      <c r="C141" s="11" t="s">
        <v>492</v>
      </c>
      <c r="D141" s="11" t="s">
        <v>492</v>
      </c>
      <c r="E141" s="11" t="s">
        <v>494</v>
      </c>
      <c r="F141" s="11">
        <v>0</v>
      </c>
      <c r="G141" s="11" t="s">
        <v>2174</v>
      </c>
      <c r="H141" s="11" t="s">
        <v>2175</v>
      </c>
      <c r="I141" s="11" t="s">
        <v>2176</v>
      </c>
      <c r="J141" s="11">
        <v>1</v>
      </c>
      <c r="K141" s="11">
        <v>1</v>
      </c>
      <c r="L141" s="11">
        <v>1</v>
      </c>
      <c r="M141" s="11"/>
      <c r="N141" s="11"/>
      <c r="O141" s="11"/>
      <c r="P141" s="11"/>
      <c r="Q141" s="11">
        <v>1</v>
      </c>
      <c r="R141" s="11"/>
      <c r="S141" s="11"/>
      <c r="T141" s="11"/>
      <c r="U141" s="11" t="s">
        <v>221</v>
      </c>
      <c r="V141" s="11" t="s">
        <v>324</v>
      </c>
      <c r="W141" s="11" t="s">
        <v>325</v>
      </c>
      <c r="X141" s="11" t="s">
        <v>502</v>
      </c>
      <c r="Y141" s="11" t="s">
        <v>2177</v>
      </c>
      <c r="Z141" s="11" t="s">
        <v>551</v>
      </c>
      <c r="AA141" s="11" t="s">
        <v>2178</v>
      </c>
      <c r="AB141" s="11" t="s">
        <v>417</v>
      </c>
      <c r="AC141" s="8" t="s">
        <v>458</v>
      </c>
      <c r="AD141" s="9" t="s">
        <v>1627</v>
      </c>
      <c r="AE141" s="11" t="s">
        <v>1627</v>
      </c>
      <c r="AF141" s="9"/>
      <c r="AG141" s="46"/>
      <c r="AH141" s="9"/>
      <c r="AI141" s="9"/>
      <c r="AJ141" s="9"/>
      <c r="AK141" s="9" t="s">
        <v>2179</v>
      </c>
      <c r="AL141" s="11" t="s">
        <v>2175</v>
      </c>
      <c r="AM141" s="11" t="s">
        <v>2180</v>
      </c>
      <c r="AN141" s="11" t="s">
        <v>2181</v>
      </c>
      <c r="AO141" s="11" t="s">
        <v>2182</v>
      </c>
      <c r="AP141" s="11" t="s">
        <v>2176</v>
      </c>
      <c r="AQ141" s="11" t="s">
        <v>2104</v>
      </c>
    </row>
    <row r="142" spans="1:43" s="15" customFormat="1" ht="19.899999999999999" customHeight="1" x14ac:dyDescent="0.3">
      <c r="A142" s="11">
        <v>171</v>
      </c>
      <c r="B142" s="11" t="s">
        <v>464</v>
      </c>
      <c r="C142" s="11" t="s">
        <v>543</v>
      </c>
      <c r="D142" s="11" t="s">
        <v>543</v>
      </c>
      <c r="E142" s="11" t="s">
        <v>469</v>
      </c>
      <c r="F142" s="11">
        <v>0</v>
      </c>
      <c r="G142" s="11" t="s">
        <v>2183</v>
      </c>
      <c r="H142" s="11" t="s">
        <v>2184</v>
      </c>
      <c r="I142" s="11" t="s">
        <v>2185</v>
      </c>
      <c r="J142" s="11">
        <v>1</v>
      </c>
      <c r="K142" s="11"/>
      <c r="L142" s="11"/>
      <c r="M142" s="11"/>
      <c r="N142" s="11"/>
      <c r="O142" s="11"/>
      <c r="P142" s="11"/>
      <c r="Q142" s="11">
        <v>1</v>
      </c>
      <c r="R142" s="11"/>
      <c r="S142" s="11"/>
      <c r="T142" s="11"/>
      <c r="U142" s="9" t="s">
        <v>221</v>
      </c>
      <c r="V142" s="11" t="s">
        <v>326</v>
      </c>
      <c r="W142" s="9" t="s">
        <v>327</v>
      </c>
      <c r="X142" s="9" t="s">
        <v>502</v>
      </c>
      <c r="Y142" s="39" t="s">
        <v>2186</v>
      </c>
      <c r="Z142" s="9" t="s">
        <v>706</v>
      </c>
      <c r="AA142" s="11" t="s">
        <v>2187</v>
      </c>
      <c r="AB142" s="9" t="s">
        <v>417</v>
      </c>
      <c r="AC142" s="9" t="s">
        <v>481</v>
      </c>
      <c r="AD142" s="9" t="s">
        <v>1627</v>
      </c>
      <c r="AE142" s="11" t="s">
        <v>1627</v>
      </c>
      <c r="AF142" s="9"/>
      <c r="AG142" s="46"/>
      <c r="AH142" s="9"/>
      <c r="AI142" s="9"/>
      <c r="AJ142" s="9"/>
      <c r="AK142" s="9" t="s">
        <v>2188</v>
      </c>
      <c r="AL142" s="9" t="s">
        <v>2189</v>
      </c>
      <c r="AM142" s="11" t="s">
        <v>2190</v>
      </c>
      <c r="AN142" s="9" t="s">
        <v>2191</v>
      </c>
      <c r="AO142" s="9" t="s">
        <v>2192</v>
      </c>
      <c r="AP142" s="53" t="s">
        <v>2193</v>
      </c>
      <c r="AQ142" s="11" t="s">
        <v>2104</v>
      </c>
    </row>
    <row r="143" spans="1:43" s="15" customFormat="1" ht="19.899999999999999" customHeight="1" x14ac:dyDescent="0.3">
      <c r="A143" s="11">
        <v>172</v>
      </c>
      <c r="B143" s="11" t="s">
        <v>464</v>
      </c>
      <c r="C143" s="11" t="s">
        <v>1056</v>
      </c>
      <c r="D143" s="11" t="s">
        <v>768</v>
      </c>
      <c r="E143" s="11" t="s">
        <v>494</v>
      </c>
      <c r="F143" s="11">
        <v>0</v>
      </c>
      <c r="G143" s="11" t="s">
        <v>2194</v>
      </c>
      <c r="H143" s="11" t="s">
        <v>2195</v>
      </c>
      <c r="I143" s="11" t="s">
        <v>2196</v>
      </c>
      <c r="J143" s="11"/>
      <c r="K143" s="11">
        <v>1</v>
      </c>
      <c r="L143" s="11"/>
      <c r="M143" s="11"/>
      <c r="N143" s="11"/>
      <c r="O143" s="11"/>
      <c r="P143" s="11"/>
      <c r="Q143" s="11">
        <v>1</v>
      </c>
      <c r="R143" s="11"/>
      <c r="S143" s="11"/>
      <c r="T143" s="11"/>
      <c r="U143" s="9" t="s">
        <v>28</v>
      </c>
      <c r="V143" s="11" t="s">
        <v>328</v>
      </c>
      <c r="W143" s="9" t="s">
        <v>329</v>
      </c>
      <c r="X143" s="9" t="s">
        <v>611</v>
      </c>
      <c r="Y143" s="39" t="s">
        <v>2197</v>
      </c>
      <c r="Z143" s="9" t="s">
        <v>2198</v>
      </c>
      <c r="AA143" s="9" t="s">
        <v>1459</v>
      </c>
      <c r="AB143" s="9" t="s">
        <v>68</v>
      </c>
      <c r="AC143" s="9" t="s">
        <v>461</v>
      </c>
      <c r="AD143" s="22"/>
      <c r="AE143" s="9" t="s">
        <v>2009</v>
      </c>
      <c r="AF143" s="9"/>
      <c r="AG143" s="9"/>
      <c r="AH143" s="9"/>
      <c r="AI143" s="9"/>
      <c r="AJ143" s="9"/>
      <c r="AK143" s="9" t="s">
        <v>2199</v>
      </c>
      <c r="AL143" s="9"/>
      <c r="AM143" s="9" t="s">
        <v>2200</v>
      </c>
      <c r="AN143" s="37"/>
      <c r="AO143" s="9" t="s">
        <v>2201</v>
      </c>
      <c r="AP143" s="12" t="s">
        <v>2196</v>
      </c>
      <c r="AQ143" s="11" t="s">
        <v>2202</v>
      </c>
    </row>
    <row r="144" spans="1:43" s="15" customFormat="1" ht="19.899999999999999" customHeight="1" x14ac:dyDescent="0.3">
      <c r="A144" s="11">
        <v>173</v>
      </c>
      <c r="B144" s="11" t="s">
        <v>464</v>
      </c>
      <c r="C144" s="11" t="s">
        <v>1056</v>
      </c>
      <c r="D144" s="11" t="s">
        <v>768</v>
      </c>
      <c r="E144" s="11" t="s">
        <v>494</v>
      </c>
      <c r="F144" s="11">
        <v>0</v>
      </c>
      <c r="G144" s="11" t="s">
        <v>2203</v>
      </c>
      <c r="H144" s="11" t="s">
        <v>2204</v>
      </c>
      <c r="I144" s="11" t="s">
        <v>2205</v>
      </c>
      <c r="J144" s="11">
        <v>1</v>
      </c>
      <c r="K144" s="11"/>
      <c r="L144" s="11"/>
      <c r="M144" s="11">
        <v>1</v>
      </c>
      <c r="N144" s="11"/>
      <c r="O144" s="11"/>
      <c r="P144" s="11"/>
      <c r="Q144" s="11">
        <v>1</v>
      </c>
      <c r="R144" s="11"/>
      <c r="S144" s="11"/>
      <c r="T144" s="11"/>
      <c r="U144" s="9" t="s">
        <v>28</v>
      </c>
      <c r="V144" s="11" t="s">
        <v>330</v>
      </c>
      <c r="W144" s="9" t="s">
        <v>331</v>
      </c>
      <c r="X144" s="9" t="s">
        <v>611</v>
      </c>
      <c r="Y144" s="39" t="s">
        <v>2206</v>
      </c>
      <c r="Z144" s="11" t="s">
        <v>2007</v>
      </c>
      <c r="AA144" s="9" t="s">
        <v>2109</v>
      </c>
      <c r="AB144" s="9" t="s">
        <v>145</v>
      </c>
      <c r="AC144" s="9" t="s">
        <v>460</v>
      </c>
      <c r="AD144" s="22"/>
      <c r="AE144" s="9" t="s">
        <v>2009</v>
      </c>
      <c r="AF144" s="9"/>
      <c r="AG144" s="36"/>
      <c r="AH144" s="9"/>
      <c r="AI144" s="9"/>
      <c r="AJ144" s="9"/>
      <c r="AK144" s="9" t="s">
        <v>2207</v>
      </c>
      <c r="AL144" s="9"/>
      <c r="AM144" s="9" t="s">
        <v>2208</v>
      </c>
      <c r="AN144" s="11" t="s">
        <v>2209</v>
      </c>
      <c r="AO144" s="9" t="s">
        <v>2210</v>
      </c>
      <c r="AP144" s="41" t="s">
        <v>2205</v>
      </c>
      <c r="AQ144" s="11" t="s">
        <v>2202</v>
      </c>
    </row>
    <row r="145" spans="1:43" s="15" customFormat="1" ht="19.899999999999999" customHeight="1" x14ac:dyDescent="0.3">
      <c r="A145" s="11">
        <v>174</v>
      </c>
      <c r="B145" s="11" t="s">
        <v>464</v>
      </c>
      <c r="C145" s="11" t="s">
        <v>1587</v>
      </c>
      <c r="D145" s="11" t="s">
        <v>768</v>
      </c>
      <c r="E145" s="11" t="s">
        <v>494</v>
      </c>
      <c r="F145" s="11">
        <v>0</v>
      </c>
      <c r="G145" s="11" t="s">
        <v>2211</v>
      </c>
      <c r="H145" s="11" t="s">
        <v>2212</v>
      </c>
      <c r="I145" s="11" t="s">
        <v>2213</v>
      </c>
      <c r="J145" s="11">
        <v>1</v>
      </c>
      <c r="K145" s="11">
        <v>1</v>
      </c>
      <c r="L145" s="11">
        <v>1</v>
      </c>
      <c r="M145" s="11"/>
      <c r="N145" s="11"/>
      <c r="O145" s="11"/>
      <c r="P145" s="11"/>
      <c r="Q145" s="11">
        <v>1</v>
      </c>
      <c r="R145" s="11">
        <v>1</v>
      </c>
      <c r="S145" s="11"/>
      <c r="T145" s="11"/>
      <c r="U145" s="9" t="s">
        <v>28</v>
      </c>
      <c r="V145" s="11" t="s">
        <v>2214</v>
      </c>
      <c r="W145" s="9" t="s">
        <v>333</v>
      </c>
      <c r="X145" s="9" t="s">
        <v>502</v>
      </c>
      <c r="Y145" s="39" t="s">
        <v>2215</v>
      </c>
      <c r="Z145" s="11" t="s">
        <v>2007</v>
      </c>
      <c r="AA145" s="9" t="s">
        <v>2109</v>
      </c>
      <c r="AB145" s="9" t="s">
        <v>67</v>
      </c>
      <c r="AC145" s="9" t="s">
        <v>460</v>
      </c>
      <c r="AD145" s="22"/>
      <c r="AE145" s="9" t="s">
        <v>2009</v>
      </c>
      <c r="AF145" s="9"/>
      <c r="AG145" s="9"/>
      <c r="AH145" s="9"/>
      <c r="AI145" s="9"/>
      <c r="AJ145" s="9"/>
      <c r="AK145" s="9" t="s">
        <v>2216</v>
      </c>
      <c r="AL145" s="9"/>
      <c r="AM145" s="9" t="s">
        <v>2217</v>
      </c>
      <c r="AN145" s="9" t="s">
        <v>2218</v>
      </c>
      <c r="AO145" s="9" t="s">
        <v>2219</v>
      </c>
      <c r="AP145" s="41" t="s">
        <v>2213</v>
      </c>
      <c r="AQ145" s="11" t="s">
        <v>2202</v>
      </c>
    </row>
    <row r="146" spans="1:43" s="15" customFormat="1" ht="19.899999999999999" customHeight="1" x14ac:dyDescent="0.3">
      <c r="A146" s="11">
        <v>175</v>
      </c>
      <c r="B146" s="11" t="s">
        <v>464</v>
      </c>
      <c r="C146" s="11" t="s">
        <v>543</v>
      </c>
      <c r="D146" s="11" t="s">
        <v>543</v>
      </c>
      <c r="E146" s="11" t="s">
        <v>494</v>
      </c>
      <c r="F146" s="11">
        <v>0</v>
      </c>
      <c r="G146" s="11" t="s">
        <v>2220</v>
      </c>
      <c r="H146" s="11" t="s">
        <v>2221</v>
      </c>
      <c r="I146" s="11" t="s">
        <v>2222</v>
      </c>
      <c r="J146" s="11">
        <v>1</v>
      </c>
      <c r="K146" s="11"/>
      <c r="L146" s="11"/>
      <c r="M146" s="11"/>
      <c r="N146" s="11"/>
      <c r="O146" s="11"/>
      <c r="P146" s="11"/>
      <c r="Q146" s="11">
        <v>1</v>
      </c>
      <c r="R146" s="11"/>
      <c r="S146" s="11"/>
      <c r="T146" s="11"/>
      <c r="U146" s="9" t="s">
        <v>5</v>
      </c>
      <c r="V146" s="11" t="s">
        <v>2223</v>
      </c>
      <c r="W146" s="9" t="s">
        <v>335</v>
      </c>
      <c r="X146" s="9" t="s">
        <v>502</v>
      </c>
      <c r="Y146" s="39" t="s">
        <v>2224</v>
      </c>
      <c r="Z146" s="9" t="s">
        <v>2225</v>
      </c>
      <c r="AA146" s="39" t="s">
        <v>2226</v>
      </c>
      <c r="AB146" s="9" t="s">
        <v>67</v>
      </c>
      <c r="AC146" s="9" t="s">
        <v>460</v>
      </c>
      <c r="AD146" s="22"/>
      <c r="AE146" s="9" t="s">
        <v>2227</v>
      </c>
      <c r="AF146" s="9"/>
      <c r="AG146" s="9"/>
      <c r="AH146" s="9"/>
      <c r="AI146" s="9"/>
      <c r="AJ146" s="9"/>
      <c r="AK146" s="9" t="s">
        <v>2228</v>
      </c>
      <c r="AL146" s="9" t="s">
        <v>2229</v>
      </c>
      <c r="AM146" s="9" t="s">
        <v>2230</v>
      </c>
      <c r="AN146" s="37" t="s">
        <v>2231</v>
      </c>
      <c r="AO146" s="9" t="s">
        <v>2232</v>
      </c>
      <c r="AP146" s="41"/>
      <c r="AQ146" s="11" t="s">
        <v>2202</v>
      </c>
    </row>
    <row r="147" spans="1:43" s="15" customFormat="1" ht="19.899999999999999" customHeight="1" x14ac:dyDescent="0.3">
      <c r="A147" s="11">
        <v>176</v>
      </c>
      <c r="B147" s="11" t="s">
        <v>464</v>
      </c>
      <c r="C147" s="11" t="s">
        <v>654</v>
      </c>
      <c r="D147" s="11" t="s">
        <v>654</v>
      </c>
      <c r="E147" s="11" t="s">
        <v>494</v>
      </c>
      <c r="F147" s="11">
        <v>0</v>
      </c>
      <c r="G147" s="11" t="s">
        <v>2233</v>
      </c>
      <c r="H147" s="9" t="s">
        <v>2234</v>
      </c>
      <c r="I147" s="11" t="s">
        <v>2235</v>
      </c>
      <c r="J147" s="11">
        <v>1</v>
      </c>
      <c r="K147" s="11">
        <v>1</v>
      </c>
      <c r="L147" s="11"/>
      <c r="M147" s="11">
        <v>1</v>
      </c>
      <c r="N147" s="11"/>
      <c r="O147" s="11"/>
      <c r="P147" s="11"/>
      <c r="Q147" s="11"/>
      <c r="R147" s="11">
        <v>1</v>
      </c>
      <c r="S147" s="11"/>
      <c r="T147" s="11"/>
      <c r="U147" s="9" t="s">
        <v>8</v>
      </c>
      <c r="V147" s="11" t="s">
        <v>2236</v>
      </c>
      <c r="W147" s="9" t="s">
        <v>2237</v>
      </c>
      <c r="X147" s="9" t="s">
        <v>502</v>
      </c>
      <c r="Y147" s="9" t="s">
        <v>2238</v>
      </c>
      <c r="Z147" s="9" t="s">
        <v>2239</v>
      </c>
      <c r="AA147" s="9" t="s">
        <v>2240</v>
      </c>
      <c r="AB147" s="9" t="s">
        <v>67</v>
      </c>
      <c r="AC147" s="8" t="s">
        <v>458</v>
      </c>
      <c r="AD147" s="22"/>
      <c r="AE147" s="9" t="s">
        <v>2241</v>
      </c>
      <c r="AF147" s="9"/>
      <c r="AG147" s="9"/>
      <c r="AH147" s="9"/>
      <c r="AI147" s="9"/>
      <c r="AJ147" s="9"/>
      <c r="AK147" s="9" t="s">
        <v>2242</v>
      </c>
      <c r="AL147" s="9" t="s">
        <v>2243</v>
      </c>
      <c r="AM147" s="9" t="s">
        <v>2244</v>
      </c>
      <c r="AN147" s="9" t="s">
        <v>2245</v>
      </c>
      <c r="AO147" s="39" t="s">
        <v>2246</v>
      </c>
      <c r="AP147" s="30" t="s">
        <v>2235</v>
      </c>
      <c r="AQ147" s="11" t="s">
        <v>2202</v>
      </c>
    </row>
    <row r="148" spans="1:43" s="15" customFormat="1" ht="19.899999999999999" customHeight="1" x14ac:dyDescent="0.3">
      <c r="A148" s="11">
        <v>177</v>
      </c>
      <c r="B148" s="11" t="s">
        <v>464</v>
      </c>
      <c r="C148" s="11" t="s">
        <v>529</v>
      </c>
      <c r="D148" s="11" t="s">
        <v>529</v>
      </c>
      <c r="E148" s="11" t="s">
        <v>469</v>
      </c>
      <c r="F148" s="11">
        <v>0</v>
      </c>
      <c r="G148" s="11" t="s">
        <v>2247</v>
      </c>
      <c r="H148" s="11" t="s">
        <v>2248</v>
      </c>
      <c r="I148" s="11" t="s">
        <v>2249</v>
      </c>
      <c r="J148" s="11">
        <v>1</v>
      </c>
      <c r="K148" s="11"/>
      <c r="L148" s="11">
        <v>1</v>
      </c>
      <c r="M148" s="11"/>
      <c r="N148" s="11"/>
      <c r="O148" s="11">
        <v>1</v>
      </c>
      <c r="P148" s="11"/>
      <c r="Q148" s="11"/>
      <c r="R148" s="11"/>
      <c r="S148" s="11"/>
      <c r="T148" s="11"/>
      <c r="U148" s="9" t="s">
        <v>17</v>
      </c>
      <c r="V148" s="11" t="s">
        <v>338</v>
      </c>
      <c r="W148" s="9" t="s">
        <v>339</v>
      </c>
      <c r="X148" s="9" t="s">
        <v>804</v>
      </c>
      <c r="Y148" s="39" t="s">
        <v>2250</v>
      </c>
      <c r="Z148" s="9" t="s">
        <v>17</v>
      </c>
      <c r="AA148" s="9" t="s">
        <v>2251</v>
      </c>
      <c r="AB148" s="9" t="s">
        <v>67</v>
      </c>
      <c r="AC148" s="9" t="s">
        <v>460</v>
      </c>
      <c r="AD148" s="22"/>
      <c r="AE148" s="9" t="s">
        <v>1344</v>
      </c>
      <c r="AF148" s="9"/>
      <c r="AG148" s="9"/>
      <c r="AH148" s="9"/>
      <c r="AI148" s="9"/>
      <c r="AJ148" s="9"/>
      <c r="AK148" s="9" t="s">
        <v>2252</v>
      </c>
      <c r="AL148" s="9" t="s">
        <v>2253</v>
      </c>
      <c r="AM148" s="9" t="s">
        <v>2254</v>
      </c>
      <c r="AN148" s="9" t="s">
        <v>2255</v>
      </c>
      <c r="AO148" s="9" t="s">
        <v>2256</v>
      </c>
      <c r="AP148" s="12" t="s">
        <v>2249</v>
      </c>
      <c r="AQ148" s="11" t="s">
        <v>2202</v>
      </c>
    </row>
    <row r="149" spans="1:43" s="15" customFormat="1" ht="19.899999999999999" customHeight="1" x14ac:dyDescent="0.3">
      <c r="A149" s="11">
        <v>178</v>
      </c>
      <c r="B149" s="11" t="s">
        <v>464</v>
      </c>
      <c r="C149" s="11" t="s">
        <v>768</v>
      </c>
      <c r="D149" s="11" t="s">
        <v>684</v>
      </c>
      <c r="E149" s="11" t="s">
        <v>494</v>
      </c>
      <c r="F149" s="11">
        <v>0</v>
      </c>
      <c r="G149" s="11" t="s">
        <v>2257</v>
      </c>
      <c r="H149" s="11" t="s">
        <v>2258</v>
      </c>
      <c r="I149" s="11" t="s">
        <v>2259</v>
      </c>
      <c r="J149" s="11">
        <v>1</v>
      </c>
      <c r="K149" s="11"/>
      <c r="L149" s="11"/>
      <c r="M149" s="11"/>
      <c r="N149" s="11"/>
      <c r="O149" s="11"/>
      <c r="P149" s="11"/>
      <c r="Q149" s="11">
        <v>1</v>
      </c>
      <c r="R149" s="11"/>
      <c r="S149" s="11"/>
      <c r="T149" s="11"/>
      <c r="U149" s="9" t="s">
        <v>17</v>
      </c>
      <c r="V149" s="11" t="s">
        <v>340</v>
      </c>
      <c r="W149" s="9" t="s">
        <v>341</v>
      </c>
      <c r="X149" s="9" t="s">
        <v>611</v>
      </c>
      <c r="Y149" s="39" t="s">
        <v>2260</v>
      </c>
      <c r="Z149" s="9" t="s">
        <v>17</v>
      </c>
      <c r="AA149" s="9" t="s">
        <v>2261</v>
      </c>
      <c r="AB149" s="9" t="s">
        <v>67</v>
      </c>
      <c r="AC149" s="9" t="s">
        <v>460</v>
      </c>
      <c r="AD149" s="22"/>
      <c r="AE149" s="9" t="s">
        <v>1344</v>
      </c>
      <c r="AF149" s="9"/>
      <c r="AG149" s="9"/>
      <c r="AH149" s="9"/>
      <c r="AI149" s="9"/>
      <c r="AJ149" s="9"/>
      <c r="AK149" s="9" t="s">
        <v>2262</v>
      </c>
      <c r="AL149" s="9" t="s">
        <v>2263</v>
      </c>
      <c r="AM149" s="11" t="s">
        <v>2264</v>
      </c>
      <c r="AN149" s="37"/>
      <c r="AO149" s="9" t="s">
        <v>2265</v>
      </c>
      <c r="AP149" s="12" t="s">
        <v>2266</v>
      </c>
      <c r="AQ149" s="11" t="s">
        <v>2202</v>
      </c>
    </row>
    <row r="150" spans="1:43" s="15" customFormat="1" ht="19.899999999999999" customHeight="1" x14ac:dyDescent="0.3">
      <c r="A150" s="11">
        <v>179</v>
      </c>
      <c r="B150" s="11" t="s">
        <v>464</v>
      </c>
      <c r="C150" s="11" t="s">
        <v>492</v>
      </c>
      <c r="D150" s="11" t="s">
        <v>492</v>
      </c>
      <c r="E150" s="11" t="s">
        <v>494</v>
      </c>
      <c r="F150" s="11">
        <v>0</v>
      </c>
      <c r="G150" s="11" t="s">
        <v>2267</v>
      </c>
      <c r="H150" s="11" t="s">
        <v>2268</v>
      </c>
      <c r="I150" s="20" t="s">
        <v>2269</v>
      </c>
      <c r="J150" s="11">
        <v>1</v>
      </c>
      <c r="K150" s="11"/>
      <c r="L150" s="11">
        <v>1</v>
      </c>
      <c r="M150" s="11"/>
      <c r="N150" s="11" t="s">
        <v>2270</v>
      </c>
      <c r="O150" s="11"/>
      <c r="P150" s="11"/>
      <c r="Q150" s="11"/>
      <c r="R150" s="11"/>
      <c r="S150" s="11" t="s">
        <v>499</v>
      </c>
      <c r="T150" s="11"/>
      <c r="U150" s="9" t="s">
        <v>10</v>
      </c>
      <c r="V150" s="11" t="s">
        <v>342</v>
      </c>
      <c r="W150" s="9" t="s">
        <v>343</v>
      </c>
      <c r="X150" s="9" t="s">
        <v>1031</v>
      </c>
      <c r="Y150" s="39" t="s">
        <v>2271</v>
      </c>
      <c r="Z150" s="9" t="s">
        <v>10</v>
      </c>
      <c r="AA150" s="9" t="s">
        <v>2272</v>
      </c>
      <c r="AB150" s="9" t="s">
        <v>67</v>
      </c>
      <c r="AC150" s="9" t="s">
        <v>462</v>
      </c>
      <c r="AD150" s="22"/>
      <c r="AE150" s="9" t="s">
        <v>2273</v>
      </c>
      <c r="AF150" s="9"/>
      <c r="AG150" s="9"/>
      <c r="AH150" s="9"/>
      <c r="AI150" s="9"/>
      <c r="AJ150" s="9"/>
      <c r="AK150" s="9" t="s">
        <v>2274</v>
      </c>
      <c r="AL150" s="9"/>
      <c r="AM150" s="9" t="s">
        <v>2275</v>
      </c>
      <c r="AN150" s="9" t="s">
        <v>2276</v>
      </c>
      <c r="AO150" s="9" t="s">
        <v>2277</v>
      </c>
      <c r="AP150" s="41" t="s">
        <v>2269</v>
      </c>
      <c r="AQ150" s="11" t="s">
        <v>2202</v>
      </c>
    </row>
    <row r="151" spans="1:43" s="15" customFormat="1" ht="19.899999999999999" customHeight="1" x14ac:dyDescent="0.3">
      <c r="A151" s="11">
        <v>180</v>
      </c>
      <c r="B151" s="11" t="s">
        <v>464</v>
      </c>
      <c r="C151" s="11" t="s">
        <v>817</v>
      </c>
      <c r="D151" s="11" t="s">
        <v>684</v>
      </c>
      <c r="E151" s="11" t="s">
        <v>494</v>
      </c>
      <c r="F151" s="11">
        <v>0</v>
      </c>
      <c r="G151" s="11" t="s">
        <v>2278</v>
      </c>
      <c r="H151" s="11" t="s">
        <v>2279</v>
      </c>
      <c r="I151" s="11" t="s">
        <v>2280</v>
      </c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9" t="s">
        <v>10</v>
      </c>
      <c r="V151" s="11" t="s">
        <v>344</v>
      </c>
      <c r="W151" s="9" t="s">
        <v>345</v>
      </c>
      <c r="X151" s="9" t="s">
        <v>502</v>
      </c>
      <c r="Y151" s="39" t="s">
        <v>2281</v>
      </c>
      <c r="Z151" s="9" t="s">
        <v>10</v>
      </c>
      <c r="AA151" s="9" t="s">
        <v>2251</v>
      </c>
      <c r="AB151" s="9" t="s">
        <v>67</v>
      </c>
      <c r="AC151" s="9" t="s">
        <v>460</v>
      </c>
      <c r="AD151" s="22"/>
      <c r="AE151" s="9" t="s">
        <v>2273</v>
      </c>
      <c r="AF151" s="9"/>
      <c r="AG151" s="9"/>
      <c r="AH151" s="9"/>
      <c r="AI151" s="9"/>
      <c r="AJ151" s="9"/>
      <c r="AK151" s="9" t="s">
        <v>2282</v>
      </c>
      <c r="AL151" s="9" t="s">
        <v>2283</v>
      </c>
      <c r="AM151" s="11" t="s">
        <v>2284</v>
      </c>
      <c r="AN151" s="9" t="s">
        <v>2285</v>
      </c>
      <c r="AO151" s="9" t="s">
        <v>2286</v>
      </c>
      <c r="AP151" s="12" t="s">
        <v>2280</v>
      </c>
      <c r="AQ151" s="11" t="s">
        <v>2202</v>
      </c>
    </row>
    <row r="152" spans="1:43" s="15" customFormat="1" ht="19.899999999999999" customHeight="1" x14ac:dyDescent="0.3">
      <c r="A152" s="11">
        <v>181</v>
      </c>
      <c r="B152" s="11" t="s">
        <v>464</v>
      </c>
      <c r="C152" s="11" t="s">
        <v>543</v>
      </c>
      <c r="D152" s="11" t="s">
        <v>543</v>
      </c>
      <c r="E152" s="11" t="s">
        <v>494</v>
      </c>
      <c r="F152" s="11">
        <v>0</v>
      </c>
      <c r="G152" s="11" t="s">
        <v>2287</v>
      </c>
      <c r="H152" s="11" t="s">
        <v>2288</v>
      </c>
      <c r="I152" s="11" t="s">
        <v>2289</v>
      </c>
      <c r="J152" s="11">
        <v>1</v>
      </c>
      <c r="K152" s="11"/>
      <c r="L152" s="11"/>
      <c r="M152" s="11"/>
      <c r="N152" s="11"/>
      <c r="O152" s="11"/>
      <c r="P152" s="11"/>
      <c r="Q152" s="11">
        <v>1</v>
      </c>
      <c r="R152" s="11"/>
      <c r="S152" s="11"/>
      <c r="T152" s="11"/>
      <c r="U152" s="9" t="s">
        <v>25</v>
      </c>
      <c r="V152" s="11" t="s">
        <v>346</v>
      </c>
      <c r="W152" s="9" t="s">
        <v>347</v>
      </c>
      <c r="X152" s="9" t="s">
        <v>502</v>
      </c>
      <c r="Y152" s="40" t="s">
        <v>2290</v>
      </c>
      <c r="Z152" s="9" t="s">
        <v>2291</v>
      </c>
      <c r="AA152" s="9" t="s">
        <v>2292</v>
      </c>
      <c r="AB152" s="9" t="s">
        <v>67</v>
      </c>
      <c r="AC152" s="8" t="s">
        <v>454</v>
      </c>
      <c r="AD152" s="22"/>
      <c r="AE152" s="9" t="s">
        <v>1744</v>
      </c>
      <c r="AF152" s="9"/>
      <c r="AG152" s="9"/>
      <c r="AH152" s="9"/>
      <c r="AI152" s="9"/>
      <c r="AJ152" s="9"/>
      <c r="AK152" s="9" t="s">
        <v>2293</v>
      </c>
      <c r="AL152" s="9"/>
      <c r="AM152" s="9" t="s">
        <v>2294</v>
      </c>
      <c r="AN152" s="9" t="s">
        <v>2295</v>
      </c>
      <c r="AO152" s="9" t="s">
        <v>2296</v>
      </c>
      <c r="AP152" s="12" t="s">
        <v>2289</v>
      </c>
      <c r="AQ152" s="11" t="s">
        <v>2202</v>
      </c>
    </row>
    <row r="153" spans="1:43" s="15" customFormat="1" ht="19.899999999999999" customHeight="1" x14ac:dyDescent="0.3">
      <c r="A153" s="11">
        <v>182</v>
      </c>
      <c r="B153" s="11" t="s">
        <v>464</v>
      </c>
      <c r="C153" s="11" t="s">
        <v>837</v>
      </c>
      <c r="D153" s="11" t="s">
        <v>684</v>
      </c>
      <c r="E153" s="11" t="s">
        <v>494</v>
      </c>
      <c r="F153" s="11">
        <v>0</v>
      </c>
      <c r="G153" s="11" t="s">
        <v>2297</v>
      </c>
      <c r="H153" s="9" t="s">
        <v>2298</v>
      </c>
      <c r="I153" s="11" t="s">
        <v>2299</v>
      </c>
      <c r="J153" s="11">
        <v>1</v>
      </c>
      <c r="K153" s="11">
        <v>1</v>
      </c>
      <c r="L153" s="11">
        <v>1</v>
      </c>
      <c r="M153" s="11">
        <v>1</v>
      </c>
      <c r="N153" s="11"/>
      <c r="O153" s="11"/>
      <c r="P153" s="11"/>
      <c r="Q153" s="11">
        <v>1</v>
      </c>
      <c r="R153" s="11"/>
      <c r="S153" s="11"/>
      <c r="T153" s="11"/>
      <c r="U153" s="9" t="s">
        <v>25</v>
      </c>
      <c r="V153" s="11" t="s">
        <v>348</v>
      </c>
      <c r="W153" s="9" t="s">
        <v>349</v>
      </c>
      <c r="X153" s="9" t="s">
        <v>502</v>
      </c>
      <c r="Y153" s="39" t="s">
        <v>2300</v>
      </c>
      <c r="Z153" s="9" t="s">
        <v>2291</v>
      </c>
      <c r="AA153" s="9" t="s">
        <v>2292</v>
      </c>
      <c r="AB153" s="9" t="s">
        <v>67</v>
      </c>
      <c r="AC153" s="9" t="s">
        <v>460</v>
      </c>
      <c r="AD153" s="22"/>
      <c r="AE153" s="9" t="s">
        <v>1744</v>
      </c>
      <c r="AF153" s="9"/>
      <c r="AG153" s="9"/>
      <c r="AH153" s="9"/>
      <c r="AI153" s="9"/>
      <c r="AJ153" s="9"/>
      <c r="AK153" s="9" t="s">
        <v>2301</v>
      </c>
      <c r="AL153" s="9"/>
      <c r="AM153" s="9" t="s">
        <v>2302</v>
      </c>
      <c r="AN153" s="9" t="s">
        <v>2303</v>
      </c>
      <c r="AO153" s="9" t="s">
        <v>2304</v>
      </c>
      <c r="AP153" s="12" t="s">
        <v>2299</v>
      </c>
      <c r="AQ153" s="11" t="s">
        <v>2202</v>
      </c>
    </row>
    <row r="154" spans="1:43" s="15" customFormat="1" ht="19.899999999999999" customHeight="1" x14ac:dyDescent="0.3">
      <c r="A154" s="11">
        <v>183</v>
      </c>
      <c r="B154" s="11" t="s">
        <v>464</v>
      </c>
      <c r="C154" s="11" t="s">
        <v>817</v>
      </c>
      <c r="D154" s="11" t="s">
        <v>684</v>
      </c>
      <c r="E154" s="11" t="s">
        <v>494</v>
      </c>
      <c r="F154" s="11">
        <v>0</v>
      </c>
      <c r="G154" s="11" t="s">
        <v>2305</v>
      </c>
      <c r="H154" s="11" t="s">
        <v>2306</v>
      </c>
      <c r="I154" s="11" t="s">
        <v>2307</v>
      </c>
      <c r="J154" s="11">
        <v>1</v>
      </c>
      <c r="K154" s="11"/>
      <c r="L154" s="11">
        <v>1</v>
      </c>
      <c r="M154" s="11"/>
      <c r="N154" s="11"/>
      <c r="O154" s="11"/>
      <c r="P154" s="11"/>
      <c r="Q154" s="11">
        <v>1</v>
      </c>
      <c r="R154" s="11"/>
      <c r="S154" s="11"/>
      <c r="T154" s="11"/>
      <c r="U154" s="9" t="s">
        <v>25</v>
      </c>
      <c r="V154" s="11" t="s">
        <v>350</v>
      </c>
      <c r="W154" s="9" t="s">
        <v>351</v>
      </c>
      <c r="X154" s="9" t="s">
        <v>533</v>
      </c>
      <c r="Y154" s="39" t="s">
        <v>2308</v>
      </c>
      <c r="Z154" s="9" t="s">
        <v>2309</v>
      </c>
      <c r="AA154" s="9" t="s">
        <v>2310</v>
      </c>
      <c r="AB154" s="9" t="s">
        <v>145</v>
      </c>
      <c r="AC154" s="9" t="s">
        <v>522</v>
      </c>
      <c r="AD154" s="22"/>
      <c r="AE154" s="9"/>
      <c r="AF154" s="9"/>
      <c r="AG154" s="9"/>
      <c r="AH154" s="9"/>
      <c r="AI154" s="9"/>
      <c r="AJ154" s="9"/>
      <c r="AK154" s="9" t="s">
        <v>2311</v>
      </c>
      <c r="AL154" s="9"/>
      <c r="AM154" s="9" t="s">
        <v>2312</v>
      </c>
      <c r="AN154" s="37" t="s">
        <v>2313</v>
      </c>
      <c r="AO154" s="9" t="s">
        <v>2314</v>
      </c>
      <c r="AP154" s="41" t="s">
        <v>2307</v>
      </c>
      <c r="AQ154" s="11" t="s">
        <v>2202</v>
      </c>
    </row>
    <row r="155" spans="1:43" s="15" customFormat="1" ht="19.899999999999999" customHeight="1" x14ac:dyDescent="0.3">
      <c r="A155" s="11">
        <v>184</v>
      </c>
      <c r="B155" s="11" t="s">
        <v>464</v>
      </c>
      <c r="C155" s="11" t="s">
        <v>2315</v>
      </c>
      <c r="D155" s="11" t="s">
        <v>467</v>
      </c>
      <c r="E155" s="11" t="s">
        <v>469</v>
      </c>
      <c r="F155" s="11">
        <v>0</v>
      </c>
      <c r="G155" s="11" t="s">
        <v>2316</v>
      </c>
      <c r="H155" s="11" t="s">
        <v>2317</v>
      </c>
      <c r="I155" s="12" t="s">
        <v>2318</v>
      </c>
      <c r="J155" s="11">
        <v>1</v>
      </c>
      <c r="K155" s="11"/>
      <c r="L155" s="11"/>
      <c r="M155" s="11">
        <v>1</v>
      </c>
      <c r="N155" s="11"/>
      <c r="O155" s="11"/>
      <c r="P155" s="11"/>
      <c r="Q155" s="11"/>
      <c r="R155" s="11">
        <v>1</v>
      </c>
      <c r="S155" s="11"/>
      <c r="T155" s="11"/>
      <c r="U155" s="9" t="s">
        <v>57</v>
      </c>
      <c r="V155" s="11" t="s">
        <v>352</v>
      </c>
      <c r="W155" s="9" t="s">
        <v>353</v>
      </c>
      <c r="X155" s="9" t="s">
        <v>804</v>
      </c>
      <c r="Y155" s="39" t="s">
        <v>2319</v>
      </c>
      <c r="Z155" s="9" t="s">
        <v>1315</v>
      </c>
      <c r="AA155" s="9" t="s">
        <v>1976</v>
      </c>
      <c r="AB155" s="9" t="s">
        <v>67</v>
      </c>
      <c r="AC155" s="9" t="s">
        <v>460</v>
      </c>
      <c r="AD155" s="22"/>
      <c r="AE155" s="9" t="s">
        <v>1977</v>
      </c>
      <c r="AF155" s="9"/>
      <c r="AG155" s="9"/>
      <c r="AH155" s="9"/>
      <c r="AI155" s="9"/>
      <c r="AJ155" s="9" t="s">
        <v>483</v>
      </c>
      <c r="AK155" s="9" t="s">
        <v>2320</v>
      </c>
      <c r="AL155" s="9" t="s">
        <v>2321</v>
      </c>
      <c r="AM155" s="9" t="s">
        <v>2322</v>
      </c>
      <c r="AN155" s="16" t="s">
        <v>2323</v>
      </c>
      <c r="AO155" s="9" t="s">
        <v>2324</v>
      </c>
      <c r="AP155" s="11" t="s">
        <v>2325</v>
      </c>
      <c r="AQ155" s="11" t="s">
        <v>2202</v>
      </c>
    </row>
    <row r="156" spans="1:43" s="15" customFormat="1" ht="19.899999999999999" customHeight="1" x14ac:dyDescent="0.3">
      <c r="A156" s="11">
        <v>185</v>
      </c>
      <c r="B156" s="11" t="s">
        <v>464</v>
      </c>
      <c r="C156" s="11" t="s">
        <v>543</v>
      </c>
      <c r="D156" s="11" t="s">
        <v>543</v>
      </c>
      <c r="E156" s="11" t="s">
        <v>494</v>
      </c>
      <c r="F156" s="11">
        <v>0</v>
      </c>
      <c r="G156" s="11" t="s">
        <v>2326</v>
      </c>
      <c r="H156" s="11" t="s">
        <v>2327</v>
      </c>
      <c r="I156" s="11" t="s">
        <v>2328</v>
      </c>
      <c r="J156" s="11">
        <v>1</v>
      </c>
      <c r="K156" s="11"/>
      <c r="L156" s="11">
        <v>1</v>
      </c>
      <c r="M156" s="11">
        <v>1</v>
      </c>
      <c r="N156" s="11"/>
      <c r="O156" s="11"/>
      <c r="P156" s="11"/>
      <c r="Q156" s="11">
        <v>1</v>
      </c>
      <c r="R156" s="11"/>
      <c r="S156" s="11"/>
      <c r="T156" s="11"/>
      <c r="U156" s="9" t="s">
        <v>21</v>
      </c>
      <c r="V156" s="11" t="s">
        <v>2329</v>
      </c>
      <c r="W156" s="9" t="s">
        <v>355</v>
      </c>
      <c r="X156" s="9" t="s">
        <v>502</v>
      </c>
      <c r="Y156" s="39" t="s">
        <v>2330</v>
      </c>
      <c r="Z156" s="9" t="s">
        <v>2331</v>
      </c>
      <c r="AA156" s="9" t="s">
        <v>2332</v>
      </c>
      <c r="AB156" s="9" t="s">
        <v>67</v>
      </c>
      <c r="AC156" s="9" t="s">
        <v>460</v>
      </c>
      <c r="AD156" s="22"/>
      <c r="AE156" s="9" t="s">
        <v>1998</v>
      </c>
      <c r="AF156" s="9"/>
      <c r="AG156" s="9"/>
      <c r="AH156" s="9"/>
      <c r="AI156" s="9" t="s">
        <v>596</v>
      </c>
      <c r="AJ156" s="9"/>
      <c r="AK156" s="9" t="s">
        <v>2333</v>
      </c>
      <c r="AL156" s="9"/>
      <c r="AM156" s="11" t="s">
        <v>2334</v>
      </c>
      <c r="AN156" s="9" t="s">
        <v>2335</v>
      </c>
      <c r="AO156" s="9" t="s">
        <v>2336</v>
      </c>
      <c r="AP156" s="41" t="s">
        <v>2328</v>
      </c>
      <c r="AQ156" s="11" t="s">
        <v>2202</v>
      </c>
    </row>
    <row r="157" spans="1:43" s="15" customFormat="1" ht="19.899999999999999" customHeight="1" x14ac:dyDescent="0.3">
      <c r="A157" s="11">
        <v>186</v>
      </c>
      <c r="B157" s="11" t="s">
        <v>464</v>
      </c>
      <c r="C157" s="11" t="s">
        <v>543</v>
      </c>
      <c r="D157" s="11" t="s">
        <v>543</v>
      </c>
      <c r="E157" s="11" t="s">
        <v>469</v>
      </c>
      <c r="F157" s="11">
        <v>0</v>
      </c>
      <c r="G157" s="11" t="s">
        <v>2337</v>
      </c>
      <c r="H157" s="11" t="s">
        <v>2338</v>
      </c>
      <c r="I157" s="11" t="s">
        <v>2339</v>
      </c>
      <c r="J157" s="11">
        <v>1</v>
      </c>
      <c r="K157" s="11"/>
      <c r="L157" s="11">
        <v>1</v>
      </c>
      <c r="M157" s="11"/>
      <c r="N157" s="11"/>
      <c r="O157" s="11"/>
      <c r="P157" s="11"/>
      <c r="Q157" s="11"/>
      <c r="R157" s="11">
        <v>1</v>
      </c>
      <c r="S157" s="11"/>
      <c r="T157" s="11"/>
      <c r="U157" s="9" t="s">
        <v>21</v>
      </c>
      <c r="V157" s="11" t="s">
        <v>356</v>
      </c>
      <c r="W157" s="9" t="s">
        <v>357</v>
      </c>
      <c r="X157" s="9" t="s">
        <v>502</v>
      </c>
      <c r="Y157" s="39" t="s">
        <v>2340</v>
      </c>
      <c r="Z157" s="9" t="s">
        <v>2331</v>
      </c>
      <c r="AA157" s="9" t="s">
        <v>2341</v>
      </c>
      <c r="AB157" s="9" t="s">
        <v>67</v>
      </c>
      <c r="AC157" s="9" t="s">
        <v>460</v>
      </c>
      <c r="AD157" s="22"/>
      <c r="AE157" s="9" t="s">
        <v>1998</v>
      </c>
      <c r="AF157" s="9"/>
      <c r="AG157" s="9"/>
      <c r="AH157" s="9"/>
      <c r="AI157" s="9"/>
      <c r="AJ157" s="9"/>
      <c r="AK157" s="9" t="s">
        <v>2342</v>
      </c>
      <c r="AL157" s="9" t="s">
        <v>2343</v>
      </c>
      <c r="AM157" s="9" t="s">
        <v>2344</v>
      </c>
      <c r="AN157" s="37" t="s">
        <v>2345</v>
      </c>
      <c r="AO157" s="9" t="s">
        <v>2346</v>
      </c>
      <c r="AP157" s="41" t="s">
        <v>2339</v>
      </c>
      <c r="AQ157" s="11" t="s">
        <v>2202</v>
      </c>
    </row>
    <row r="158" spans="1:43" s="15" customFormat="1" ht="19.899999999999999" customHeight="1" x14ac:dyDescent="0.3">
      <c r="A158" s="11">
        <v>187</v>
      </c>
      <c r="B158" s="11" t="s">
        <v>464</v>
      </c>
      <c r="C158" s="11" t="s">
        <v>1587</v>
      </c>
      <c r="D158" s="11" t="s">
        <v>768</v>
      </c>
      <c r="E158" s="11" t="s">
        <v>494</v>
      </c>
      <c r="F158" s="11">
        <v>0</v>
      </c>
      <c r="G158" s="11" t="s">
        <v>2347</v>
      </c>
      <c r="H158" s="11" t="s">
        <v>2348</v>
      </c>
      <c r="I158" s="11" t="s">
        <v>2349</v>
      </c>
      <c r="J158" s="11">
        <v>1</v>
      </c>
      <c r="K158" s="11"/>
      <c r="L158" s="11"/>
      <c r="M158" s="11"/>
      <c r="N158" s="11"/>
      <c r="O158" s="11"/>
      <c r="P158" s="11"/>
      <c r="Q158" s="11">
        <v>1</v>
      </c>
      <c r="R158" s="11"/>
      <c r="S158" s="11"/>
      <c r="T158" s="11"/>
      <c r="U158" s="9" t="s">
        <v>28</v>
      </c>
      <c r="V158" s="11" t="s">
        <v>358</v>
      </c>
      <c r="W158" s="11" t="s">
        <v>359</v>
      </c>
      <c r="X158" s="11" t="s">
        <v>502</v>
      </c>
      <c r="Y158" s="39" t="s">
        <v>2350</v>
      </c>
      <c r="Z158" s="9" t="s">
        <v>2007</v>
      </c>
      <c r="AA158" s="11" t="s">
        <v>2109</v>
      </c>
      <c r="AB158" s="9" t="s">
        <v>67</v>
      </c>
      <c r="AC158" s="9" t="s">
        <v>461</v>
      </c>
      <c r="AD158" s="22"/>
      <c r="AE158" s="9" t="s">
        <v>2009</v>
      </c>
      <c r="AF158" s="9"/>
      <c r="AG158" s="9"/>
      <c r="AH158" s="9"/>
      <c r="AI158" s="9"/>
      <c r="AJ158" s="9"/>
      <c r="AK158" s="9" t="s">
        <v>2351</v>
      </c>
      <c r="AL158" s="9"/>
      <c r="AM158" s="9" t="s">
        <v>2352</v>
      </c>
      <c r="AN158" s="37" t="s">
        <v>2353</v>
      </c>
      <c r="AO158" s="9" t="s">
        <v>2354</v>
      </c>
      <c r="AP158" s="12" t="s">
        <v>2355</v>
      </c>
      <c r="AQ158" s="11" t="s">
        <v>2356</v>
      </c>
    </row>
    <row r="159" spans="1:43" s="15" customFormat="1" ht="19.899999999999999" customHeight="1" x14ac:dyDescent="0.3">
      <c r="A159" s="11">
        <v>188</v>
      </c>
      <c r="B159" s="11" t="s">
        <v>464</v>
      </c>
      <c r="C159" s="11" t="s">
        <v>1587</v>
      </c>
      <c r="D159" s="11" t="s">
        <v>768</v>
      </c>
      <c r="E159" s="11" t="s">
        <v>494</v>
      </c>
      <c r="F159" s="11">
        <v>0</v>
      </c>
      <c r="G159" s="11" t="s">
        <v>2357</v>
      </c>
      <c r="H159" s="11" t="s">
        <v>2358</v>
      </c>
      <c r="I159" s="11" t="s">
        <v>2359</v>
      </c>
      <c r="J159" s="11">
        <v>1</v>
      </c>
      <c r="K159" s="11"/>
      <c r="L159" s="11"/>
      <c r="M159" s="11"/>
      <c r="N159" s="11"/>
      <c r="O159" s="11"/>
      <c r="P159" s="11"/>
      <c r="Q159" s="11">
        <v>1</v>
      </c>
      <c r="R159" s="11"/>
      <c r="S159" s="11"/>
      <c r="T159" s="11"/>
      <c r="U159" s="9" t="s">
        <v>28</v>
      </c>
      <c r="V159" s="11" t="s">
        <v>360</v>
      </c>
      <c r="W159" s="11" t="s">
        <v>361</v>
      </c>
      <c r="X159" s="11" t="s">
        <v>502</v>
      </c>
      <c r="Y159" s="39" t="s">
        <v>2360</v>
      </c>
      <c r="Z159" s="9" t="s">
        <v>2007</v>
      </c>
      <c r="AA159" s="11" t="s">
        <v>2109</v>
      </c>
      <c r="AB159" s="9" t="s">
        <v>67</v>
      </c>
      <c r="AC159" s="9" t="s">
        <v>460</v>
      </c>
      <c r="AD159" s="22"/>
      <c r="AE159" s="9" t="s">
        <v>2009</v>
      </c>
      <c r="AF159" s="9"/>
      <c r="AG159" s="9"/>
      <c r="AH159" s="9"/>
      <c r="AI159" s="9"/>
      <c r="AJ159" s="9" t="s">
        <v>2361</v>
      </c>
      <c r="AK159" s="9" t="s">
        <v>2362</v>
      </c>
      <c r="AL159" s="9" t="s">
        <v>2363</v>
      </c>
      <c r="AM159" s="9" t="s">
        <v>2364</v>
      </c>
      <c r="AN159" s="9" t="s">
        <v>2365</v>
      </c>
      <c r="AO159" s="9" t="s">
        <v>2366</v>
      </c>
      <c r="AP159" s="41" t="s">
        <v>2367</v>
      </c>
      <c r="AQ159" s="11" t="s">
        <v>2356</v>
      </c>
    </row>
    <row r="160" spans="1:43" s="15" customFormat="1" ht="19.899999999999999" customHeight="1" x14ac:dyDescent="0.3">
      <c r="A160" s="11">
        <v>189</v>
      </c>
      <c r="B160" s="11" t="s">
        <v>464</v>
      </c>
      <c r="C160" s="11" t="s">
        <v>529</v>
      </c>
      <c r="D160" s="11" t="s">
        <v>529</v>
      </c>
      <c r="E160" s="11" t="s">
        <v>469</v>
      </c>
      <c r="F160" s="11">
        <v>0</v>
      </c>
      <c r="G160" s="11" t="s">
        <v>2368</v>
      </c>
      <c r="H160" s="11" t="s">
        <v>2369</v>
      </c>
      <c r="I160" s="11" t="s">
        <v>2370</v>
      </c>
      <c r="J160" s="11">
        <v>1</v>
      </c>
      <c r="K160" s="11">
        <v>1</v>
      </c>
      <c r="L160" s="11">
        <v>1</v>
      </c>
      <c r="M160" s="11">
        <v>1</v>
      </c>
      <c r="N160" s="11"/>
      <c r="O160" s="11"/>
      <c r="P160" s="11"/>
      <c r="Q160" s="11">
        <v>1</v>
      </c>
      <c r="R160" s="11"/>
      <c r="S160" s="11"/>
      <c r="T160" s="11"/>
      <c r="U160" s="9" t="s">
        <v>8</v>
      </c>
      <c r="V160" s="11" t="s">
        <v>362</v>
      </c>
      <c r="W160" s="11" t="s">
        <v>363</v>
      </c>
      <c r="X160" s="11" t="s">
        <v>502</v>
      </c>
      <c r="Y160" s="39" t="s">
        <v>2371</v>
      </c>
      <c r="Z160" s="9" t="s">
        <v>2372</v>
      </c>
      <c r="AA160" s="11" t="s">
        <v>2373</v>
      </c>
      <c r="AB160" s="9" t="s">
        <v>67</v>
      </c>
      <c r="AC160" s="9" t="s">
        <v>460</v>
      </c>
      <c r="AD160" s="22"/>
      <c r="AE160" s="9" t="s">
        <v>2241</v>
      </c>
      <c r="AF160" s="9"/>
      <c r="AG160" s="9"/>
      <c r="AH160" s="9"/>
      <c r="AI160" s="9"/>
      <c r="AJ160" s="9"/>
      <c r="AK160" s="9" t="s">
        <v>2374</v>
      </c>
      <c r="AL160" s="9" t="s">
        <v>2375</v>
      </c>
      <c r="AM160" s="9" t="s">
        <v>2376</v>
      </c>
      <c r="AN160" s="37" t="s">
        <v>2377</v>
      </c>
      <c r="AO160" s="9" t="s">
        <v>2378</v>
      </c>
      <c r="AP160" s="41" t="s">
        <v>2379</v>
      </c>
      <c r="AQ160" s="11" t="s">
        <v>2356</v>
      </c>
    </row>
    <row r="161" spans="1:43" s="15" customFormat="1" ht="19.899999999999999" customHeight="1" x14ac:dyDescent="0.3">
      <c r="A161" s="11">
        <v>190</v>
      </c>
      <c r="B161" s="11" t="s">
        <v>464</v>
      </c>
      <c r="C161" s="11" t="s">
        <v>837</v>
      </c>
      <c r="D161" s="11" t="s">
        <v>684</v>
      </c>
      <c r="E161" s="11" t="s">
        <v>494</v>
      </c>
      <c r="F161" s="11">
        <v>0</v>
      </c>
      <c r="G161" s="11" t="s">
        <v>2380</v>
      </c>
      <c r="H161" s="11" t="s">
        <v>2381</v>
      </c>
      <c r="I161" s="11" t="s">
        <v>2382</v>
      </c>
      <c r="J161" s="11">
        <v>1</v>
      </c>
      <c r="K161" s="11">
        <v>1</v>
      </c>
      <c r="L161" s="11"/>
      <c r="M161" s="11">
        <v>1</v>
      </c>
      <c r="N161" s="11"/>
      <c r="O161" s="11"/>
      <c r="P161" s="11"/>
      <c r="Q161" s="11"/>
      <c r="R161" s="11">
        <v>1</v>
      </c>
      <c r="S161" s="11"/>
      <c r="T161" s="11"/>
      <c r="U161" s="9" t="s">
        <v>38</v>
      </c>
      <c r="V161" s="11" t="s">
        <v>364</v>
      </c>
      <c r="W161" s="11" t="s">
        <v>365</v>
      </c>
      <c r="X161" s="11" t="s">
        <v>474</v>
      </c>
      <c r="Y161" s="39" t="s">
        <v>2383</v>
      </c>
      <c r="Z161" s="9" t="s">
        <v>38</v>
      </c>
      <c r="AA161" s="11" t="s">
        <v>2384</v>
      </c>
      <c r="AB161" s="9" t="s">
        <v>145</v>
      </c>
      <c r="AC161" s="9" t="s">
        <v>460</v>
      </c>
      <c r="AD161" s="22"/>
      <c r="AE161" s="9" t="s">
        <v>1224</v>
      </c>
      <c r="AF161" s="9"/>
      <c r="AG161" s="9"/>
      <c r="AH161" s="9"/>
      <c r="AI161" s="9"/>
      <c r="AJ161" s="9"/>
      <c r="AK161" s="9" t="s">
        <v>2385</v>
      </c>
      <c r="AL161" s="9" t="s">
        <v>2386</v>
      </c>
      <c r="AM161" s="9" t="s">
        <v>2387</v>
      </c>
      <c r="AN161" s="9" t="s">
        <v>2387</v>
      </c>
      <c r="AO161" s="9" t="s">
        <v>2388</v>
      </c>
      <c r="AP161" s="12" t="s">
        <v>2389</v>
      </c>
      <c r="AQ161" s="11" t="s">
        <v>2356</v>
      </c>
    </row>
    <row r="162" spans="1:43" s="15" customFormat="1" ht="19.899999999999999" customHeight="1" x14ac:dyDescent="0.3">
      <c r="A162" s="11">
        <v>191</v>
      </c>
      <c r="B162" s="11" t="s">
        <v>464</v>
      </c>
      <c r="C162" s="11" t="s">
        <v>543</v>
      </c>
      <c r="D162" s="11" t="s">
        <v>543</v>
      </c>
      <c r="E162" s="11" t="s">
        <v>469</v>
      </c>
      <c r="F162" s="11">
        <v>0</v>
      </c>
      <c r="G162" s="11" t="s">
        <v>2390</v>
      </c>
      <c r="H162" s="11" t="s">
        <v>2391</v>
      </c>
      <c r="I162" s="11" t="s">
        <v>2392</v>
      </c>
      <c r="J162" s="11">
        <v>1</v>
      </c>
      <c r="K162" s="11"/>
      <c r="L162" s="11"/>
      <c r="M162" s="11"/>
      <c r="N162" s="11"/>
      <c r="O162" s="11"/>
      <c r="P162" s="11"/>
      <c r="Q162" s="11">
        <v>1</v>
      </c>
      <c r="R162" s="11"/>
      <c r="S162" s="11"/>
      <c r="T162" s="11"/>
      <c r="U162" s="9" t="s">
        <v>4</v>
      </c>
      <c r="V162" s="11" t="s">
        <v>366</v>
      </c>
      <c r="W162" s="11" t="s">
        <v>367</v>
      </c>
      <c r="X162" s="11" t="s">
        <v>502</v>
      </c>
      <c r="Y162" s="40" t="s">
        <v>2393</v>
      </c>
      <c r="Z162" s="9" t="s">
        <v>844</v>
      </c>
      <c r="AA162" s="11" t="s">
        <v>2394</v>
      </c>
      <c r="AB162" s="9" t="s">
        <v>67</v>
      </c>
      <c r="AC162" s="9" t="s">
        <v>461</v>
      </c>
      <c r="AD162" s="22"/>
      <c r="AE162" s="9" t="s">
        <v>1559</v>
      </c>
      <c r="AF162" s="9"/>
      <c r="AG162" s="9"/>
      <c r="AH162" s="9" t="s">
        <v>2395</v>
      </c>
      <c r="AI162" s="9" t="s">
        <v>596</v>
      </c>
      <c r="AJ162" s="9"/>
      <c r="AK162" s="9" t="s">
        <v>2396</v>
      </c>
      <c r="AL162" s="9" t="s">
        <v>2397</v>
      </c>
      <c r="AM162" s="9" t="s">
        <v>2398</v>
      </c>
      <c r="AN162" s="37" t="s">
        <v>2399</v>
      </c>
      <c r="AO162" s="9" t="s">
        <v>2400</v>
      </c>
      <c r="AP162" s="12" t="s">
        <v>2401</v>
      </c>
      <c r="AQ162" s="11" t="s">
        <v>2356</v>
      </c>
    </row>
    <row r="163" spans="1:43" s="15" customFormat="1" ht="19.899999999999999" customHeight="1" x14ac:dyDescent="0.3">
      <c r="A163" s="11">
        <v>193</v>
      </c>
      <c r="B163" s="11" t="s">
        <v>464</v>
      </c>
      <c r="C163" s="11" t="s">
        <v>529</v>
      </c>
      <c r="D163" s="11" t="s">
        <v>529</v>
      </c>
      <c r="E163" s="11" t="s">
        <v>469</v>
      </c>
      <c r="F163" s="11">
        <v>0</v>
      </c>
      <c r="G163" s="11" t="s">
        <v>2402</v>
      </c>
      <c r="H163" s="11" t="s">
        <v>2403</v>
      </c>
      <c r="I163" s="11" t="s">
        <v>2404</v>
      </c>
      <c r="J163" s="11">
        <v>1</v>
      </c>
      <c r="K163" s="11"/>
      <c r="L163" s="11"/>
      <c r="M163" s="11"/>
      <c r="N163" s="11"/>
      <c r="O163" s="11"/>
      <c r="P163" s="11"/>
      <c r="Q163" s="11"/>
      <c r="R163" s="11">
        <v>1</v>
      </c>
      <c r="S163" s="11"/>
      <c r="T163" s="11"/>
      <c r="U163" s="9" t="s">
        <v>43</v>
      </c>
      <c r="V163" s="11" t="s">
        <v>368</v>
      </c>
      <c r="W163" s="11" t="s">
        <v>369</v>
      </c>
      <c r="X163" s="11" t="s">
        <v>502</v>
      </c>
      <c r="Y163" s="9" t="s">
        <v>2405</v>
      </c>
      <c r="Z163" s="9" t="s">
        <v>43</v>
      </c>
      <c r="AA163" s="11" t="s">
        <v>2406</v>
      </c>
      <c r="AB163" s="9" t="s">
        <v>67</v>
      </c>
      <c r="AC163" s="9" t="s">
        <v>460</v>
      </c>
      <c r="AD163" s="22"/>
      <c r="AE163" s="9" t="s">
        <v>2167</v>
      </c>
      <c r="AF163" s="9"/>
      <c r="AG163" s="9"/>
      <c r="AH163" s="9"/>
      <c r="AI163" s="9"/>
      <c r="AJ163" s="9"/>
      <c r="AK163" s="9" t="s">
        <v>2407</v>
      </c>
      <c r="AL163" s="9"/>
      <c r="AM163" s="11" t="s">
        <v>2408</v>
      </c>
      <c r="AN163" s="9" t="s">
        <v>2409</v>
      </c>
      <c r="AO163" s="9" t="s">
        <v>2410</v>
      </c>
      <c r="AP163" s="41" t="s">
        <v>2411</v>
      </c>
      <c r="AQ163" s="11" t="s">
        <v>2356</v>
      </c>
    </row>
    <row r="164" spans="1:43" s="15" customFormat="1" ht="19.899999999999999" customHeight="1" x14ac:dyDescent="0.3">
      <c r="A164" s="11">
        <v>194</v>
      </c>
      <c r="B164" s="11" t="s">
        <v>464</v>
      </c>
      <c r="C164" s="11" t="s">
        <v>543</v>
      </c>
      <c r="D164" s="11" t="s">
        <v>543</v>
      </c>
      <c r="E164" s="11" t="s">
        <v>494</v>
      </c>
      <c r="F164" s="11">
        <v>0</v>
      </c>
      <c r="G164" s="11" t="s">
        <v>2412</v>
      </c>
      <c r="H164" s="11" t="s">
        <v>2413</v>
      </c>
      <c r="I164" s="11" t="s">
        <v>2414</v>
      </c>
      <c r="J164" s="11">
        <v>1</v>
      </c>
      <c r="K164" s="11">
        <v>1</v>
      </c>
      <c r="L164" s="11"/>
      <c r="M164" s="11"/>
      <c r="N164" s="11"/>
      <c r="O164" s="11"/>
      <c r="P164" s="11"/>
      <c r="Q164" s="11"/>
      <c r="R164" s="11">
        <v>1</v>
      </c>
      <c r="S164" s="11"/>
      <c r="T164" s="11"/>
      <c r="U164" s="9" t="s">
        <v>57</v>
      </c>
      <c r="V164" s="11" t="s">
        <v>370</v>
      </c>
      <c r="W164" s="11" t="s">
        <v>2415</v>
      </c>
      <c r="X164" s="11" t="s">
        <v>502</v>
      </c>
      <c r="Y164" s="39" t="s">
        <v>2416</v>
      </c>
      <c r="Z164" s="9" t="s">
        <v>1315</v>
      </c>
      <c r="AA164" s="11" t="s">
        <v>2417</v>
      </c>
      <c r="AB164" s="9" t="s">
        <v>67</v>
      </c>
      <c r="AC164" s="9" t="s">
        <v>460</v>
      </c>
      <c r="AD164" s="22"/>
      <c r="AE164" s="9" t="s">
        <v>1977</v>
      </c>
      <c r="AF164" s="9"/>
      <c r="AG164" s="9"/>
      <c r="AH164" s="9"/>
      <c r="AI164" s="9"/>
      <c r="AJ164" s="9"/>
      <c r="AK164" s="9" t="s">
        <v>2418</v>
      </c>
      <c r="AL164" s="44" t="s">
        <v>2419</v>
      </c>
      <c r="AM164" s="9" t="s">
        <v>2420</v>
      </c>
      <c r="AN164" s="9" t="s">
        <v>2421</v>
      </c>
      <c r="AO164" s="9" t="s">
        <v>2422</v>
      </c>
      <c r="AP164" s="12" t="s">
        <v>2423</v>
      </c>
      <c r="AQ164" s="11" t="s">
        <v>2356</v>
      </c>
    </row>
    <row r="165" spans="1:43" s="15" customFormat="1" ht="19.899999999999999" customHeight="1" x14ac:dyDescent="0.3">
      <c r="A165" s="11">
        <v>195</v>
      </c>
      <c r="B165" s="11" t="s">
        <v>464</v>
      </c>
      <c r="C165" s="11" t="s">
        <v>529</v>
      </c>
      <c r="D165" s="11" t="s">
        <v>529</v>
      </c>
      <c r="E165" s="11" t="s">
        <v>469</v>
      </c>
      <c r="F165" s="11">
        <v>0</v>
      </c>
      <c r="G165" s="11" t="s">
        <v>2424</v>
      </c>
      <c r="H165" s="11" t="s">
        <v>2425</v>
      </c>
      <c r="I165" s="11" t="s">
        <v>2426</v>
      </c>
      <c r="J165" s="11">
        <v>1</v>
      </c>
      <c r="K165" s="11"/>
      <c r="L165" s="11"/>
      <c r="M165" s="11"/>
      <c r="N165" s="11"/>
      <c r="O165" s="11"/>
      <c r="P165" s="11"/>
      <c r="Q165" s="11">
        <v>1</v>
      </c>
      <c r="R165" s="11"/>
      <c r="S165" s="11"/>
      <c r="T165" s="11"/>
      <c r="U165" s="9" t="s">
        <v>21</v>
      </c>
      <c r="V165" s="11" t="s">
        <v>371</v>
      </c>
      <c r="W165" s="11" t="s">
        <v>372</v>
      </c>
      <c r="X165" s="11" t="s">
        <v>1031</v>
      </c>
      <c r="Y165" s="9" t="s">
        <v>2427</v>
      </c>
      <c r="Z165" s="9" t="s">
        <v>1996</v>
      </c>
      <c r="AA165" s="11" t="s">
        <v>1645</v>
      </c>
      <c r="AB165" s="9" t="s">
        <v>67</v>
      </c>
      <c r="AC165" s="9" t="s">
        <v>460</v>
      </c>
      <c r="AD165" s="22"/>
      <c r="AE165" s="9" t="s">
        <v>1998</v>
      </c>
      <c r="AF165" s="9"/>
      <c r="AG165" s="9"/>
      <c r="AH165" s="9"/>
      <c r="AI165" s="9"/>
      <c r="AJ165" s="9"/>
      <c r="AK165" s="9" t="s">
        <v>2428</v>
      </c>
      <c r="AL165" s="9" t="s">
        <v>2429</v>
      </c>
      <c r="AM165" s="9" t="s">
        <v>2430</v>
      </c>
      <c r="AN165" s="54" t="s">
        <v>2431</v>
      </c>
      <c r="AO165" s="9" t="s">
        <v>2432</v>
      </c>
      <c r="AP165" s="41" t="s">
        <v>2433</v>
      </c>
      <c r="AQ165" s="11" t="s">
        <v>2356</v>
      </c>
    </row>
    <row r="166" spans="1:43" s="15" customFormat="1" ht="19.899999999999999" customHeight="1" x14ac:dyDescent="0.3">
      <c r="A166" s="11">
        <v>196</v>
      </c>
      <c r="B166" s="11" t="s">
        <v>464</v>
      </c>
      <c r="C166" s="11" t="s">
        <v>543</v>
      </c>
      <c r="D166" s="11" t="s">
        <v>543</v>
      </c>
      <c r="E166" s="11" t="s">
        <v>494</v>
      </c>
      <c r="F166" s="11">
        <v>0</v>
      </c>
      <c r="G166" s="11" t="s">
        <v>2434</v>
      </c>
      <c r="H166" s="11" t="s">
        <v>2435</v>
      </c>
      <c r="I166" s="11" t="s">
        <v>2436</v>
      </c>
      <c r="J166" s="11">
        <v>1</v>
      </c>
      <c r="K166" s="11"/>
      <c r="L166" s="11">
        <v>1</v>
      </c>
      <c r="M166" s="11"/>
      <c r="N166" s="11"/>
      <c r="O166" s="11"/>
      <c r="P166" s="11"/>
      <c r="Q166" s="11"/>
      <c r="R166" s="11">
        <v>1</v>
      </c>
      <c r="S166" s="11"/>
      <c r="T166" s="11"/>
      <c r="U166" s="9" t="s">
        <v>21</v>
      </c>
      <c r="V166" s="11" t="s">
        <v>373</v>
      </c>
      <c r="W166" s="11" t="s">
        <v>374</v>
      </c>
      <c r="X166" s="11" t="s">
        <v>2437</v>
      </c>
      <c r="Y166" s="39" t="s">
        <v>2438</v>
      </c>
      <c r="Z166" s="9" t="s">
        <v>1996</v>
      </c>
      <c r="AA166" s="11" t="s">
        <v>1645</v>
      </c>
      <c r="AB166" s="9" t="s">
        <v>67</v>
      </c>
      <c r="AC166" s="9" t="s">
        <v>463</v>
      </c>
      <c r="AD166" s="22"/>
      <c r="AE166" s="9" t="s">
        <v>2439</v>
      </c>
      <c r="AF166" s="9"/>
      <c r="AG166" s="9"/>
      <c r="AH166" s="9"/>
      <c r="AI166" s="9"/>
      <c r="AJ166" s="9"/>
      <c r="AK166" s="9" t="s">
        <v>2440</v>
      </c>
      <c r="AL166" s="9" t="s">
        <v>2441</v>
      </c>
      <c r="AM166" s="11" t="s">
        <v>2442</v>
      </c>
      <c r="AN166" s="9" t="s">
        <v>2443</v>
      </c>
      <c r="AO166" s="9" t="s">
        <v>2444</v>
      </c>
      <c r="AP166" s="41" t="s">
        <v>2445</v>
      </c>
      <c r="AQ166" s="11" t="s">
        <v>2356</v>
      </c>
    </row>
    <row r="167" spans="1:43" s="15" customFormat="1" ht="19.899999999999999" customHeight="1" x14ac:dyDescent="0.3">
      <c r="A167" s="11">
        <v>197</v>
      </c>
      <c r="B167" s="11" t="s">
        <v>464</v>
      </c>
      <c r="C167" s="11" t="s">
        <v>543</v>
      </c>
      <c r="D167" s="11" t="s">
        <v>543</v>
      </c>
      <c r="E167" s="11" t="s">
        <v>469</v>
      </c>
      <c r="F167" s="11">
        <v>0</v>
      </c>
      <c r="G167" s="11" t="s">
        <v>2446</v>
      </c>
      <c r="H167" s="11" t="s">
        <v>2447</v>
      </c>
      <c r="I167" s="11" t="s">
        <v>2448</v>
      </c>
      <c r="J167" s="11"/>
      <c r="K167" s="11"/>
      <c r="L167" s="11">
        <v>1</v>
      </c>
      <c r="M167" s="11"/>
      <c r="N167" s="11"/>
      <c r="O167" s="11"/>
      <c r="P167" s="11"/>
      <c r="Q167" s="11">
        <v>1</v>
      </c>
      <c r="R167" s="11"/>
      <c r="S167" s="11"/>
      <c r="T167" s="11"/>
      <c r="U167" s="9" t="s">
        <v>21</v>
      </c>
      <c r="V167" s="11" t="s">
        <v>375</v>
      </c>
      <c r="W167" s="11" t="s">
        <v>376</v>
      </c>
      <c r="X167" s="11" t="s">
        <v>502</v>
      </c>
      <c r="Y167" s="39" t="s">
        <v>2449</v>
      </c>
      <c r="Z167" s="9" t="s">
        <v>1996</v>
      </c>
      <c r="AA167" s="11" t="s">
        <v>2450</v>
      </c>
      <c r="AB167" s="9" t="s">
        <v>67</v>
      </c>
      <c r="AC167" s="9" t="s">
        <v>460</v>
      </c>
      <c r="AD167" s="22"/>
      <c r="AE167" s="9" t="s">
        <v>1998</v>
      </c>
      <c r="AF167" s="9"/>
      <c r="AG167" s="9"/>
      <c r="AH167" s="9"/>
      <c r="AI167" s="9"/>
      <c r="AJ167" s="9"/>
      <c r="AK167" s="9" t="s">
        <v>2451</v>
      </c>
      <c r="AL167" s="11" t="s">
        <v>2452</v>
      </c>
      <c r="AM167" s="11" t="s">
        <v>2453</v>
      </c>
      <c r="AN167" s="11" t="s">
        <v>2454</v>
      </c>
      <c r="AO167" s="9" t="s">
        <v>2455</v>
      </c>
      <c r="AP167" s="55" t="s">
        <v>2456</v>
      </c>
      <c r="AQ167" s="11" t="s">
        <v>2356</v>
      </c>
    </row>
    <row r="168" spans="1:43" s="15" customFormat="1" ht="19.899999999999999" customHeight="1" x14ac:dyDescent="0.3">
      <c r="A168" s="11">
        <v>198</v>
      </c>
      <c r="B168" s="11" t="s">
        <v>464</v>
      </c>
      <c r="C168" s="11" t="s">
        <v>1737</v>
      </c>
      <c r="D168" s="11" t="s">
        <v>768</v>
      </c>
      <c r="E168" s="11" t="s">
        <v>494</v>
      </c>
      <c r="F168" s="11">
        <v>0</v>
      </c>
      <c r="G168" s="11" t="s">
        <v>2457</v>
      </c>
      <c r="H168" s="11" t="s">
        <v>2458</v>
      </c>
      <c r="I168" s="11" t="s">
        <v>2459</v>
      </c>
      <c r="J168" s="11">
        <v>1</v>
      </c>
      <c r="K168" s="11"/>
      <c r="L168" s="11"/>
      <c r="M168" s="11"/>
      <c r="N168" s="11"/>
      <c r="O168" s="11"/>
      <c r="P168" s="11"/>
      <c r="Q168" s="11">
        <v>1</v>
      </c>
      <c r="R168" s="11"/>
      <c r="S168" s="11"/>
      <c r="T168" s="11"/>
      <c r="U168" s="9" t="s">
        <v>28</v>
      </c>
      <c r="V168" s="11" t="s">
        <v>377</v>
      </c>
      <c r="W168" s="9" t="s">
        <v>378</v>
      </c>
      <c r="X168" s="9" t="s">
        <v>502</v>
      </c>
      <c r="Y168" s="56" t="s">
        <v>2460</v>
      </c>
      <c r="Z168" s="9" t="s">
        <v>2007</v>
      </c>
      <c r="AA168" s="11" t="s">
        <v>1873</v>
      </c>
      <c r="AB168" s="9" t="s">
        <v>420</v>
      </c>
      <c r="AC168" s="9" t="s">
        <v>462</v>
      </c>
      <c r="AD168" s="22"/>
      <c r="AE168" s="9" t="s">
        <v>2009</v>
      </c>
      <c r="AF168" s="9"/>
      <c r="AG168" s="9"/>
      <c r="AH168" s="9"/>
      <c r="AI168" s="9"/>
      <c r="AJ168" s="9"/>
      <c r="AK168" s="9" t="s">
        <v>2461</v>
      </c>
      <c r="AL168" s="9" t="s">
        <v>2462</v>
      </c>
      <c r="AM168" s="11" t="s">
        <v>2463</v>
      </c>
      <c r="AN168" s="9" t="s">
        <v>2464</v>
      </c>
      <c r="AO168" s="57" t="s">
        <v>2465</v>
      </c>
      <c r="AP168" s="41" t="s">
        <v>2466</v>
      </c>
      <c r="AQ168" s="11" t="s">
        <v>2467</v>
      </c>
    </row>
    <row r="169" spans="1:43" s="15" customFormat="1" ht="19.899999999999999" customHeight="1" x14ac:dyDescent="0.3">
      <c r="A169" s="11">
        <v>199</v>
      </c>
      <c r="B169" s="11" t="s">
        <v>464</v>
      </c>
      <c r="C169" s="11" t="s">
        <v>2468</v>
      </c>
      <c r="D169" s="11" t="s">
        <v>2468</v>
      </c>
      <c r="E169" s="11" t="s">
        <v>494</v>
      </c>
      <c r="F169" s="11">
        <v>0</v>
      </c>
      <c r="G169" s="11" t="s">
        <v>2469</v>
      </c>
      <c r="H169" s="11" t="s">
        <v>2470</v>
      </c>
      <c r="I169" s="11" t="s">
        <v>2471</v>
      </c>
      <c r="J169" s="11">
        <v>1</v>
      </c>
      <c r="K169" s="11"/>
      <c r="L169" s="11"/>
      <c r="M169" s="11"/>
      <c r="N169" s="11"/>
      <c r="O169" s="11"/>
      <c r="P169" s="11"/>
      <c r="Q169" s="11"/>
      <c r="R169" s="11">
        <v>1</v>
      </c>
      <c r="S169" s="11"/>
      <c r="T169" s="11"/>
      <c r="U169" s="9" t="s">
        <v>28</v>
      </c>
      <c r="V169" s="11" t="s">
        <v>379</v>
      </c>
      <c r="W169" s="9" t="s">
        <v>380</v>
      </c>
      <c r="X169" s="9" t="s">
        <v>502</v>
      </c>
      <c r="Y169" s="39" t="s">
        <v>2472</v>
      </c>
      <c r="Z169" s="9" t="s">
        <v>28</v>
      </c>
      <c r="AA169" s="11" t="s">
        <v>2473</v>
      </c>
      <c r="AB169" s="9" t="s">
        <v>420</v>
      </c>
      <c r="AC169" s="9" t="s">
        <v>462</v>
      </c>
      <c r="AD169" s="22"/>
      <c r="AE169" s="9" t="s">
        <v>2009</v>
      </c>
      <c r="AF169" s="9"/>
      <c r="AG169" s="9"/>
      <c r="AH169" s="9"/>
      <c r="AI169" s="9"/>
      <c r="AJ169" s="9" t="s">
        <v>2361</v>
      </c>
      <c r="AK169" s="9" t="s">
        <v>2474</v>
      </c>
      <c r="AL169" s="9" t="s">
        <v>2475</v>
      </c>
      <c r="AM169" s="44" t="s">
        <v>2476</v>
      </c>
      <c r="AN169" s="9" t="s">
        <v>2477</v>
      </c>
      <c r="AO169" s="57" t="s">
        <v>2478</v>
      </c>
      <c r="AP169" s="41" t="s">
        <v>2479</v>
      </c>
      <c r="AQ169" s="11" t="s">
        <v>2467</v>
      </c>
    </row>
    <row r="170" spans="1:43" s="15" customFormat="1" ht="19.899999999999999" customHeight="1" x14ac:dyDescent="0.3">
      <c r="A170" s="11">
        <v>200</v>
      </c>
      <c r="B170" s="11" t="s">
        <v>464</v>
      </c>
      <c r="C170" s="11" t="s">
        <v>1737</v>
      </c>
      <c r="D170" s="11" t="s">
        <v>768</v>
      </c>
      <c r="E170" s="11" t="s">
        <v>494</v>
      </c>
      <c r="F170" s="11">
        <v>0</v>
      </c>
      <c r="G170" s="11" t="s">
        <v>2480</v>
      </c>
      <c r="H170" s="11" t="s">
        <v>2481</v>
      </c>
      <c r="I170" s="11" t="s">
        <v>2482</v>
      </c>
      <c r="J170" s="11">
        <v>1</v>
      </c>
      <c r="K170" s="11">
        <v>1</v>
      </c>
      <c r="L170" s="11">
        <v>1</v>
      </c>
      <c r="M170" s="11"/>
      <c r="N170" s="11"/>
      <c r="O170" s="11"/>
      <c r="P170" s="11"/>
      <c r="Q170" s="11">
        <v>1</v>
      </c>
      <c r="R170" s="11"/>
      <c r="S170" s="11"/>
      <c r="T170" s="11"/>
      <c r="U170" s="9" t="s">
        <v>28</v>
      </c>
      <c r="V170" s="11" t="s">
        <v>381</v>
      </c>
      <c r="W170" s="9" t="s">
        <v>382</v>
      </c>
      <c r="X170" s="9" t="s">
        <v>502</v>
      </c>
      <c r="Y170" s="58" t="s">
        <v>2483</v>
      </c>
      <c r="Z170" s="9" t="s">
        <v>2007</v>
      </c>
      <c r="AA170" s="11" t="s">
        <v>1873</v>
      </c>
      <c r="AB170" s="9" t="s">
        <v>67</v>
      </c>
      <c r="AC170" s="9" t="s">
        <v>460</v>
      </c>
      <c r="AD170" s="22"/>
      <c r="AE170" s="9" t="s">
        <v>2009</v>
      </c>
      <c r="AF170" s="9"/>
      <c r="AG170" s="9"/>
      <c r="AH170" s="9"/>
      <c r="AI170" s="9"/>
      <c r="AJ170" s="9"/>
      <c r="AK170" s="9" t="s">
        <v>2484</v>
      </c>
      <c r="AL170" s="9"/>
      <c r="AM170" s="11" t="s">
        <v>2485</v>
      </c>
      <c r="AN170" s="9" t="s">
        <v>2486</v>
      </c>
      <c r="AO170" s="59" t="s">
        <v>2487</v>
      </c>
      <c r="AP170" s="12" t="s">
        <v>2488</v>
      </c>
      <c r="AQ170" s="11" t="s">
        <v>2467</v>
      </c>
    </row>
    <row r="171" spans="1:43" s="15" customFormat="1" ht="19.899999999999999" customHeight="1" x14ac:dyDescent="0.3">
      <c r="A171" s="11">
        <v>201</v>
      </c>
      <c r="B171" s="11" t="s">
        <v>464</v>
      </c>
      <c r="C171" s="11" t="s">
        <v>890</v>
      </c>
      <c r="D171" s="11" t="s">
        <v>892</v>
      </c>
      <c r="E171" s="11" t="s">
        <v>494</v>
      </c>
      <c r="F171" s="11">
        <v>0</v>
      </c>
      <c r="G171" s="11" t="s">
        <v>2489</v>
      </c>
      <c r="H171" s="11" t="s">
        <v>2490</v>
      </c>
      <c r="I171" s="11" t="s">
        <v>2491</v>
      </c>
      <c r="J171" s="11">
        <v>1</v>
      </c>
      <c r="K171" s="11"/>
      <c r="L171" s="11"/>
      <c r="M171" s="11">
        <v>1</v>
      </c>
      <c r="N171" s="11"/>
      <c r="O171" s="11"/>
      <c r="P171" s="11"/>
      <c r="Q171" s="11"/>
      <c r="R171" s="11">
        <v>1</v>
      </c>
      <c r="S171" s="11"/>
      <c r="T171" s="11"/>
      <c r="U171" s="9" t="s">
        <v>28</v>
      </c>
      <c r="V171" s="11" t="s">
        <v>383</v>
      </c>
      <c r="W171" s="9" t="s">
        <v>384</v>
      </c>
      <c r="X171" s="9" t="s">
        <v>804</v>
      </c>
      <c r="Y171" s="40" t="s">
        <v>2492</v>
      </c>
      <c r="Z171" s="9" t="s">
        <v>2021</v>
      </c>
      <c r="AA171" s="11" t="s">
        <v>2473</v>
      </c>
      <c r="AB171" s="9" t="s">
        <v>67</v>
      </c>
      <c r="AC171" s="9" t="s">
        <v>460</v>
      </c>
      <c r="AD171" s="22"/>
      <c r="AE171" s="9" t="s">
        <v>2009</v>
      </c>
      <c r="AF171" s="9"/>
      <c r="AG171" s="9"/>
      <c r="AH171" s="9"/>
      <c r="AI171" s="9"/>
      <c r="AJ171" s="9" t="s">
        <v>2361</v>
      </c>
      <c r="AK171" s="9" t="s">
        <v>2493</v>
      </c>
      <c r="AL171" s="9" t="s">
        <v>2494</v>
      </c>
      <c r="AM171" s="9" t="s">
        <v>2495</v>
      </c>
      <c r="AN171" s="9" t="s">
        <v>2496</v>
      </c>
      <c r="AO171" s="57" t="s">
        <v>2478</v>
      </c>
      <c r="AP171" s="12" t="s">
        <v>2497</v>
      </c>
      <c r="AQ171" s="11" t="s">
        <v>2467</v>
      </c>
    </row>
    <row r="172" spans="1:43" s="15" customFormat="1" ht="19.899999999999999" customHeight="1" x14ac:dyDescent="0.3">
      <c r="A172" s="11">
        <v>202</v>
      </c>
      <c r="B172" s="11" t="s">
        <v>464</v>
      </c>
      <c r="C172" s="11" t="s">
        <v>2468</v>
      </c>
      <c r="D172" s="11" t="s">
        <v>2468</v>
      </c>
      <c r="E172" s="11" t="s">
        <v>494</v>
      </c>
      <c r="F172" s="11">
        <v>0</v>
      </c>
      <c r="G172" s="11" t="s">
        <v>2498</v>
      </c>
      <c r="H172" s="11" t="s">
        <v>2499</v>
      </c>
      <c r="I172" s="11" t="s">
        <v>2500</v>
      </c>
      <c r="J172" s="11">
        <v>1</v>
      </c>
      <c r="K172" s="11">
        <v>1</v>
      </c>
      <c r="L172" s="11">
        <v>1</v>
      </c>
      <c r="M172" s="11"/>
      <c r="N172" s="11"/>
      <c r="O172" s="11"/>
      <c r="P172" s="11"/>
      <c r="Q172" s="11"/>
      <c r="R172" s="11">
        <v>1</v>
      </c>
      <c r="S172" s="11"/>
      <c r="T172" s="11"/>
      <c r="U172" s="9" t="s">
        <v>5</v>
      </c>
      <c r="V172" s="11" t="s">
        <v>385</v>
      </c>
      <c r="W172" s="9" t="s">
        <v>386</v>
      </c>
      <c r="X172" s="9" t="s">
        <v>2501</v>
      </c>
      <c r="Y172" s="58" t="s">
        <v>2502</v>
      </c>
      <c r="Z172" s="9" t="s">
        <v>2503</v>
      </c>
      <c r="AA172" s="11" t="s">
        <v>2504</v>
      </c>
      <c r="AB172" s="9" t="s">
        <v>145</v>
      </c>
      <c r="AC172" s="9" t="s">
        <v>463</v>
      </c>
      <c r="AD172" s="22"/>
      <c r="AE172" s="9" t="s">
        <v>2035</v>
      </c>
      <c r="AF172" s="9"/>
      <c r="AG172" s="9"/>
      <c r="AH172" s="9"/>
      <c r="AI172" s="9"/>
      <c r="AJ172" s="9"/>
      <c r="AK172" s="9" t="s">
        <v>2498</v>
      </c>
      <c r="AL172" s="9" t="s">
        <v>2505</v>
      </c>
      <c r="AM172" s="9" t="s">
        <v>2506</v>
      </c>
      <c r="AN172" s="37" t="s">
        <v>2507</v>
      </c>
      <c r="AO172" s="57" t="s">
        <v>2508</v>
      </c>
      <c r="AP172" s="41" t="s">
        <v>2509</v>
      </c>
      <c r="AQ172" s="11" t="s">
        <v>2467</v>
      </c>
    </row>
    <row r="173" spans="1:43" s="15" customFormat="1" ht="19.899999999999999" customHeight="1" x14ac:dyDescent="0.3">
      <c r="A173" s="11">
        <v>203</v>
      </c>
      <c r="B173" s="11" t="s">
        <v>464</v>
      </c>
      <c r="C173" s="11" t="s">
        <v>543</v>
      </c>
      <c r="D173" s="11" t="s">
        <v>543</v>
      </c>
      <c r="E173" s="11" t="s">
        <v>494</v>
      </c>
      <c r="F173" s="11">
        <v>0</v>
      </c>
      <c r="G173" s="11" t="s">
        <v>2510</v>
      </c>
      <c r="H173" s="11" t="s">
        <v>2511</v>
      </c>
      <c r="I173" s="11" t="s">
        <v>2512</v>
      </c>
      <c r="J173" s="11">
        <v>1</v>
      </c>
      <c r="K173" s="11"/>
      <c r="L173" s="11"/>
      <c r="M173" s="11"/>
      <c r="N173" s="11"/>
      <c r="O173" s="11"/>
      <c r="P173" s="11"/>
      <c r="Q173" s="11">
        <v>1</v>
      </c>
      <c r="R173" s="11"/>
      <c r="S173" s="11"/>
      <c r="T173" s="11"/>
      <c r="U173" s="9" t="s">
        <v>14</v>
      </c>
      <c r="V173" s="11" t="s">
        <v>387</v>
      </c>
      <c r="W173" s="9" t="s">
        <v>388</v>
      </c>
      <c r="X173" s="9" t="s">
        <v>502</v>
      </c>
      <c r="Y173" s="58" t="s">
        <v>2513</v>
      </c>
      <c r="Z173" s="9" t="s">
        <v>2514</v>
      </c>
      <c r="AA173" s="11" t="s">
        <v>2515</v>
      </c>
      <c r="AB173" s="9" t="s">
        <v>67</v>
      </c>
      <c r="AC173" s="9" t="s">
        <v>460</v>
      </c>
      <c r="AD173" s="22"/>
      <c r="AE173" s="9" t="s">
        <v>1193</v>
      </c>
      <c r="AF173" s="9"/>
      <c r="AG173" s="9"/>
      <c r="AH173" s="9"/>
      <c r="AI173" s="9"/>
      <c r="AJ173" s="9"/>
      <c r="AK173" s="9" t="s">
        <v>2516</v>
      </c>
      <c r="AL173" s="9"/>
      <c r="AM173" s="11" t="s">
        <v>2517</v>
      </c>
      <c r="AN173" s="9" t="s">
        <v>2518</v>
      </c>
      <c r="AO173" s="57" t="s">
        <v>2519</v>
      </c>
      <c r="AP173" s="12" t="s">
        <v>2520</v>
      </c>
      <c r="AQ173" s="11" t="s">
        <v>2467</v>
      </c>
    </row>
    <row r="174" spans="1:43" s="15" customFormat="1" ht="19.899999999999999" customHeight="1" x14ac:dyDescent="0.3">
      <c r="A174" s="11">
        <v>204</v>
      </c>
      <c r="B174" s="11" t="s">
        <v>464</v>
      </c>
      <c r="C174" s="11" t="s">
        <v>543</v>
      </c>
      <c r="D174" s="11" t="s">
        <v>543</v>
      </c>
      <c r="E174" s="11" t="s">
        <v>494</v>
      </c>
      <c r="F174" s="11">
        <v>0</v>
      </c>
      <c r="G174" s="11" t="s">
        <v>2521</v>
      </c>
      <c r="H174" s="11" t="s">
        <v>2522</v>
      </c>
      <c r="I174" s="11" t="s">
        <v>2523</v>
      </c>
      <c r="J174" s="11">
        <v>1</v>
      </c>
      <c r="K174" s="11"/>
      <c r="L174" s="11"/>
      <c r="M174" s="11">
        <v>1</v>
      </c>
      <c r="N174" s="11"/>
      <c r="O174" s="11"/>
      <c r="P174" s="11"/>
      <c r="Q174" s="11">
        <v>1</v>
      </c>
      <c r="R174" s="11"/>
      <c r="S174" s="11"/>
      <c r="T174" s="11"/>
      <c r="U174" s="9" t="s">
        <v>14</v>
      </c>
      <c r="V174" s="11" t="s">
        <v>389</v>
      </c>
      <c r="W174" s="9" t="s">
        <v>390</v>
      </c>
      <c r="X174" s="9" t="s">
        <v>502</v>
      </c>
      <c r="Y174" s="58" t="s">
        <v>2524</v>
      </c>
      <c r="Z174" s="9" t="s">
        <v>2514</v>
      </c>
      <c r="AA174" s="11" t="s">
        <v>2525</v>
      </c>
      <c r="AB174" s="9" t="s">
        <v>67</v>
      </c>
      <c r="AC174" s="8" t="s">
        <v>458</v>
      </c>
      <c r="AD174" s="22"/>
      <c r="AE174" s="9" t="s">
        <v>1193</v>
      </c>
      <c r="AF174" s="9"/>
      <c r="AG174" s="9"/>
      <c r="AH174" s="9"/>
      <c r="AI174" s="9"/>
      <c r="AJ174" s="9"/>
      <c r="AK174" s="9" t="s">
        <v>2526</v>
      </c>
      <c r="AL174" s="44" t="s">
        <v>2527</v>
      </c>
      <c r="AM174" s="9" t="s">
        <v>2528</v>
      </c>
      <c r="AN174" s="9" t="s">
        <v>2529</v>
      </c>
      <c r="AO174" s="57" t="s">
        <v>2530</v>
      </c>
      <c r="AP174" s="12" t="s">
        <v>2531</v>
      </c>
      <c r="AQ174" s="11" t="s">
        <v>2467</v>
      </c>
    </row>
    <row r="175" spans="1:43" s="15" customFormat="1" ht="19.899999999999999" customHeight="1" x14ac:dyDescent="0.3">
      <c r="A175" s="11">
        <v>205</v>
      </c>
      <c r="B175" s="11" t="s">
        <v>464</v>
      </c>
      <c r="C175" s="11" t="s">
        <v>543</v>
      </c>
      <c r="D175" s="11" t="s">
        <v>543</v>
      </c>
      <c r="E175" s="11" t="s">
        <v>494</v>
      </c>
      <c r="F175" s="11">
        <v>0</v>
      </c>
      <c r="G175" s="11" t="s">
        <v>2532</v>
      </c>
      <c r="H175" s="11" t="s">
        <v>2533</v>
      </c>
      <c r="I175" s="11" t="s">
        <v>2534</v>
      </c>
      <c r="J175" s="11">
        <v>1</v>
      </c>
      <c r="K175" s="11"/>
      <c r="L175" s="11"/>
      <c r="M175" s="11">
        <v>1</v>
      </c>
      <c r="N175" s="11"/>
      <c r="O175" s="11"/>
      <c r="P175" s="11"/>
      <c r="Q175" s="11">
        <v>1</v>
      </c>
      <c r="R175" s="11"/>
      <c r="S175" s="11"/>
      <c r="T175" s="11"/>
      <c r="U175" s="9" t="s">
        <v>14</v>
      </c>
      <c r="V175" s="11" t="s">
        <v>391</v>
      </c>
      <c r="W175" s="9" t="s">
        <v>392</v>
      </c>
      <c r="X175" s="9" t="s">
        <v>502</v>
      </c>
      <c r="Y175" s="58" t="s">
        <v>2535</v>
      </c>
      <c r="Z175" s="9" t="s">
        <v>11</v>
      </c>
      <c r="AA175" s="11" t="s">
        <v>2536</v>
      </c>
      <c r="AB175" s="9" t="s">
        <v>67</v>
      </c>
      <c r="AC175" s="8" t="s">
        <v>454</v>
      </c>
      <c r="AD175" s="22"/>
      <c r="AE175" s="9" t="s">
        <v>1193</v>
      </c>
      <c r="AF175" s="9"/>
      <c r="AG175" s="9"/>
      <c r="AH175" s="9"/>
      <c r="AI175" s="9"/>
      <c r="AJ175" s="9"/>
      <c r="AK175" s="9" t="s">
        <v>2537</v>
      </c>
      <c r="AL175" s="9" t="s">
        <v>2538</v>
      </c>
      <c r="AM175" s="9" t="s">
        <v>2539</v>
      </c>
      <c r="AN175" s="37" t="s">
        <v>2540</v>
      </c>
      <c r="AO175" s="57" t="s">
        <v>2541</v>
      </c>
      <c r="AP175" s="41" t="s">
        <v>2542</v>
      </c>
      <c r="AQ175" s="11" t="s">
        <v>2467</v>
      </c>
    </row>
    <row r="176" spans="1:43" s="15" customFormat="1" ht="19.899999999999999" customHeight="1" x14ac:dyDescent="0.3">
      <c r="A176" s="11">
        <v>206</v>
      </c>
      <c r="B176" s="11" t="s">
        <v>464</v>
      </c>
      <c r="C176" s="11" t="s">
        <v>543</v>
      </c>
      <c r="D176" s="11" t="s">
        <v>543</v>
      </c>
      <c r="E176" s="11" t="s">
        <v>494</v>
      </c>
      <c r="F176" s="11">
        <v>0</v>
      </c>
      <c r="G176" s="11" t="s">
        <v>2543</v>
      </c>
      <c r="H176" s="11" t="s">
        <v>2544</v>
      </c>
      <c r="I176" s="11" t="s">
        <v>2545</v>
      </c>
      <c r="J176" s="11">
        <v>1</v>
      </c>
      <c r="K176" s="11">
        <v>1</v>
      </c>
      <c r="L176" s="11">
        <v>1</v>
      </c>
      <c r="M176" s="11">
        <v>1</v>
      </c>
      <c r="N176" s="11"/>
      <c r="O176" s="11"/>
      <c r="P176" s="11"/>
      <c r="Q176" s="11">
        <v>1</v>
      </c>
      <c r="R176" s="11"/>
      <c r="S176" s="11"/>
      <c r="T176" s="11"/>
      <c r="U176" s="9" t="s">
        <v>14</v>
      </c>
      <c r="V176" s="11" t="s">
        <v>393</v>
      </c>
      <c r="W176" s="9" t="s">
        <v>394</v>
      </c>
      <c r="X176" s="9" t="s">
        <v>502</v>
      </c>
      <c r="Y176" s="39" t="s">
        <v>2546</v>
      </c>
      <c r="Z176" s="9" t="s">
        <v>2547</v>
      </c>
      <c r="AA176" s="11" t="s">
        <v>2548</v>
      </c>
      <c r="AB176" s="9" t="s">
        <v>67</v>
      </c>
      <c r="AC176" s="9" t="s">
        <v>462</v>
      </c>
      <c r="AD176" s="22"/>
      <c r="AE176" s="9" t="s">
        <v>1193</v>
      </c>
      <c r="AF176" s="9" t="s">
        <v>2549</v>
      </c>
      <c r="AG176" s="9"/>
      <c r="AH176" s="9"/>
      <c r="AI176" s="9"/>
      <c r="AJ176" s="9"/>
      <c r="AK176" s="9" t="s">
        <v>870</v>
      </c>
      <c r="AL176" s="9" t="s">
        <v>2550</v>
      </c>
      <c r="AM176" s="9" t="s">
        <v>2551</v>
      </c>
      <c r="AN176" s="9" t="s">
        <v>2552</v>
      </c>
      <c r="AO176" s="57" t="s">
        <v>2553</v>
      </c>
      <c r="AP176" s="41" t="s">
        <v>2554</v>
      </c>
      <c r="AQ176" s="11" t="s">
        <v>2467</v>
      </c>
    </row>
    <row r="177" spans="1:43" s="15" customFormat="1" ht="19.899999999999999" customHeight="1" x14ac:dyDescent="0.3">
      <c r="A177" s="11">
        <v>207</v>
      </c>
      <c r="B177" s="11" t="s">
        <v>464</v>
      </c>
      <c r="C177" s="11" t="s">
        <v>543</v>
      </c>
      <c r="D177" s="11" t="s">
        <v>543</v>
      </c>
      <c r="E177" s="11" t="s">
        <v>494</v>
      </c>
      <c r="F177" s="11">
        <v>0</v>
      </c>
      <c r="G177" s="11" t="s">
        <v>2555</v>
      </c>
      <c r="H177" s="9" t="s">
        <v>2556</v>
      </c>
      <c r="I177" s="11" t="s">
        <v>2557</v>
      </c>
      <c r="J177" s="11">
        <v>1</v>
      </c>
      <c r="K177" s="11"/>
      <c r="L177" s="11"/>
      <c r="M177" s="11"/>
      <c r="N177" s="11"/>
      <c r="O177" s="11"/>
      <c r="P177" s="11"/>
      <c r="Q177" s="11">
        <v>1</v>
      </c>
      <c r="R177" s="11"/>
      <c r="S177" s="11"/>
      <c r="T177" s="11"/>
      <c r="U177" s="9" t="s">
        <v>10</v>
      </c>
      <c r="V177" s="11" t="s">
        <v>395</v>
      </c>
      <c r="W177" s="9" t="s">
        <v>396</v>
      </c>
      <c r="X177" s="9" t="s">
        <v>502</v>
      </c>
      <c r="Y177" s="58" t="s">
        <v>2558</v>
      </c>
      <c r="Z177" s="9" t="s">
        <v>10</v>
      </c>
      <c r="AA177" s="11" t="s">
        <v>2559</v>
      </c>
      <c r="AB177" s="9" t="s">
        <v>420</v>
      </c>
      <c r="AC177" s="8" t="s">
        <v>458</v>
      </c>
      <c r="AD177" s="22"/>
      <c r="AE177" s="9"/>
      <c r="AF177" s="9" t="s">
        <v>2549</v>
      </c>
      <c r="AG177" s="9"/>
      <c r="AH177" s="9"/>
      <c r="AI177" s="9"/>
      <c r="AJ177" s="9"/>
      <c r="AK177" s="9" t="s">
        <v>2560</v>
      </c>
      <c r="AL177" s="40" t="s">
        <v>2561</v>
      </c>
      <c r="AM177" s="9" t="s">
        <v>2562</v>
      </c>
      <c r="AN177" s="9" t="s">
        <v>2563</v>
      </c>
      <c r="AO177" s="57" t="s">
        <v>2564</v>
      </c>
      <c r="AP177" s="41" t="s">
        <v>2565</v>
      </c>
      <c r="AQ177" s="11" t="s">
        <v>2467</v>
      </c>
    </row>
    <row r="178" spans="1:43" s="15" customFormat="1" ht="19.899999999999999" customHeight="1" x14ac:dyDescent="0.3">
      <c r="A178" s="11">
        <v>208</v>
      </c>
      <c r="B178" s="11" t="s">
        <v>464</v>
      </c>
      <c r="C178" s="11" t="s">
        <v>529</v>
      </c>
      <c r="D178" s="11" t="s">
        <v>529</v>
      </c>
      <c r="E178" s="11" t="s">
        <v>469</v>
      </c>
      <c r="F178" s="11">
        <v>0</v>
      </c>
      <c r="G178" s="11" t="s">
        <v>2051</v>
      </c>
      <c r="H178" s="11" t="s">
        <v>2566</v>
      </c>
      <c r="I178" s="11" t="s">
        <v>2567</v>
      </c>
      <c r="J178" s="11">
        <v>1</v>
      </c>
      <c r="K178" s="11"/>
      <c r="L178" s="11">
        <v>1</v>
      </c>
      <c r="M178" s="11"/>
      <c r="N178" s="11"/>
      <c r="O178" s="11"/>
      <c r="P178" s="11"/>
      <c r="Q178" s="11">
        <v>1</v>
      </c>
      <c r="R178" s="11"/>
      <c r="S178" s="11"/>
      <c r="T178" s="11"/>
      <c r="U178" s="9" t="s">
        <v>43</v>
      </c>
      <c r="V178" s="60" t="s">
        <v>397</v>
      </c>
      <c r="W178" s="9" t="s">
        <v>398</v>
      </c>
      <c r="X178" s="9" t="s">
        <v>518</v>
      </c>
      <c r="Y178" s="39" t="s">
        <v>2568</v>
      </c>
      <c r="Z178" s="9" t="s">
        <v>43</v>
      </c>
      <c r="AA178" s="11" t="s">
        <v>2569</v>
      </c>
      <c r="AB178" s="9" t="s">
        <v>67</v>
      </c>
      <c r="AC178" s="9" t="s">
        <v>460</v>
      </c>
      <c r="AD178" s="22"/>
      <c r="AE178" s="9" t="s">
        <v>1571</v>
      </c>
      <c r="AF178" s="9"/>
      <c r="AG178" s="9"/>
      <c r="AH178" s="9"/>
      <c r="AI178" s="9"/>
      <c r="AJ178" s="9"/>
      <c r="AK178" s="9" t="s">
        <v>2570</v>
      </c>
      <c r="AL178" s="9"/>
      <c r="AM178" s="9" t="s">
        <v>2571</v>
      </c>
      <c r="AN178" s="9" t="s">
        <v>2572</v>
      </c>
      <c r="AO178" s="57" t="s">
        <v>2573</v>
      </c>
      <c r="AP178" s="12" t="s">
        <v>2574</v>
      </c>
      <c r="AQ178" s="11" t="s">
        <v>2467</v>
      </c>
    </row>
    <row r="179" spans="1:43" s="15" customFormat="1" ht="19.899999999999999" customHeight="1" x14ac:dyDescent="0.3">
      <c r="A179" s="11">
        <v>209</v>
      </c>
      <c r="B179" s="11" t="s">
        <v>464</v>
      </c>
      <c r="C179" s="11" t="s">
        <v>543</v>
      </c>
      <c r="D179" s="11" t="s">
        <v>543</v>
      </c>
      <c r="E179" s="11" t="s">
        <v>469</v>
      </c>
      <c r="F179" s="11">
        <v>0</v>
      </c>
      <c r="G179" s="11" t="s">
        <v>2575</v>
      </c>
      <c r="H179" s="11" t="s">
        <v>2576</v>
      </c>
      <c r="I179" s="11" t="s">
        <v>2577</v>
      </c>
      <c r="J179" s="11"/>
      <c r="K179" s="11"/>
      <c r="L179" s="11">
        <v>1</v>
      </c>
      <c r="M179" s="11">
        <v>1</v>
      </c>
      <c r="N179" s="11"/>
      <c r="O179" s="11"/>
      <c r="P179" s="11"/>
      <c r="Q179" s="11"/>
      <c r="R179" s="11">
        <v>1</v>
      </c>
      <c r="S179" s="11"/>
      <c r="T179" s="11"/>
      <c r="U179" s="9" t="s">
        <v>20</v>
      </c>
      <c r="V179" s="11" t="s">
        <v>399</v>
      </c>
      <c r="W179" s="9" t="s">
        <v>400</v>
      </c>
      <c r="X179" s="9" t="s">
        <v>502</v>
      </c>
      <c r="Y179" s="39" t="s">
        <v>2578</v>
      </c>
      <c r="Z179" s="9" t="s">
        <v>2579</v>
      </c>
      <c r="AA179" s="11" t="s">
        <v>1593</v>
      </c>
      <c r="AB179" s="9" t="s">
        <v>67</v>
      </c>
      <c r="AC179" s="8" t="s">
        <v>454</v>
      </c>
      <c r="AD179" s="22"/>
      <c r="AE179" s="9" t="s">
        <v>1356</v>
      </c>
      <c r="AF179" s="9"/>
      <c r="AG179" s="9"/>
      <c r="AH179" s="9"/>
      <c r="AI179" s="9"/>
      <c r="AJ179" s="9"/>
      <c r="AK179" s="9" t="s">
        <v>2580</v>
      </c>
      <c r="AL179" s="9" t="s">
        <v>2581</v>
      </c>
      <c r="AM179" s="9" t="s">
        <v>2582</v>
      </c>
      <c r="AN179" s="37" t="s">
        <v>2583</v>
      </c>
      <c r="AO179" s="57" t="s">
        <v>2584</v>
      </c>
      <c r="AP179" s="41" t="s">
        <v>2585</v>
      </c>
      <c r="AQ179" s="11" t="s">
        <v>2467</v>
      </c>
    </row>
    <row r="180" spans="1:43" s="15" customFormat="1" ht="19.899999999999999" customHeight="1" x14ac:dyDescent="0.3">
      <c r="A180" s="11">
        <v>210</v>
      </c>
      <c r="B180" s="11" t="s">
        <v>464</v>
      </c>
      <c r="C180" s="11" t="s">
        <v>2586</v>
      </c>
      <c r="D180" s="11" t="s">
        <v>606</v>
      </c>
      <c r="E180" s="11" t="s">
        <v>469</v>
      </c>
      <c r="F180" s="11">
        <v>0</v>
      </c>
      <c r="G180" s="11" t="s">
        <v>2587</v>
      </c>
      <c r="H180" s="11" t="s">
        <v>2588</v>
      </c>
      <c r="I180" s="11" t="s">
        <v>2589</v>
      </c>
      <c r="J180" s="11">
        <v>1</v>
      </c>
      <c r="K180" s="11"/>
      <c r="L180" s="11">
        <v>1</v>
      </c>
      <c r="M180" s="11">
        <v>1</v>
      </c>
      <c r="N180" s="11"/>
      <c r="O180" s="11"/>
      <c r="P180" s="11"/>
      <c r="Q180" s="11">
        <v>1</v>
      </c>
      <c r="R180" s="11"/>
      <c r="S180" s="11"/>
      <c r="T180" s="11"/>
      <c r="U180" s="9" t="s">
        <v>25</v>
      </c>
      <c r="V180" s="11" t="s">
        <v>401</v>
      </c>
      <c r="W180" s="9" t="s">
        <v>402</v>
      </c>
      <c r="X180" s="9" t="s">
        <v>804</v>
      </c>
      <c r="Y180" s="39" t="s">
        <v>2590</v>
      </c>
      <c r="Z180" s="9" t="s">
        <v>2309</v>
      </c>
      <c r="AA180" s="11" t="s">
        <v>2591</v>
      </c>
      <c r="AB180" s="9" t="s">
        <v>67</v>
      </c>
      <c r="AC180" s="9" t="s">
        <v>460</v>
      </c>
      <c r="AD180" s="22"/>
      <c r="AE180" s="9" t="s">
        <v>1744</v>
      </c>
      <c r="AF180" s="9"/>
      <c r="AG180" s="9"/>
      <c r="AH180" s="9"/>
      <c r="AI180" s="9"/>
      <c r="AJ180" s="9"/>
      <c r="AK180" s="9" t="s">
        <v>2592</v>
      </c>
      <c r="AL180" s="9"/>
      <c r="AM180" s="11" t="s">
        <v>2593</v>
      </c>
      <c r="AN180" s="9" t="s">
        <v>2594</v>
      </c>
      <c r="AO180" s="57" t="s">
        <v>2595</v>
      </c>
      <c r="AP180" s="12" t="s">
        <v>2596</v>
      </c>
      <c r="AQ180" s="11" t="s">
        <v>2467</v>
      </c>
    </row>
    <row r="181" spans="1:43" s="15" customFormat="1" ht="19.899999999999999" customHeight="1" x14ac:dyDescent="0.3">
      <c r="A181" s="11">
        <v>211</v>
      </c>
      <c r="B181" s="11" t="s">
        <v>464</v>
      </c>
      <c r="C181" s="11" t="s">
        <v>817</v>
      </c>
      <c r="D181" s="11" t="s">
        <v>684</v>
      </c>
      <c r="E181" s="11" t="s">
        <v>494</v>
      </c>
      <c r="F181" s="11">
        <v>0</v>
      </c>
      <c r="G181" s="11" t="s">
        <v>2597</v>
      </c>
      <c r="H181" s="11" t="s">
        <v>2598</v>
      </c>
      <c r="I181" s="11" t="s">
        <v>2599</v>
      </c>
      <c r="J181" s="11">
        <v>1</v>
      </c>
      <c r="K181" s="11"/>
      <c r="L181" s="11"/>
      <c r="M181" s="11">
        <v>1</v>
      </c>
      <c r="N181" s="11"/>
      <c r="O181" s="11"/>
      <c r="P181" s="11"/>
      <c r="Q181" s="11">
        <v>1</v>
      </c>
      <c r="R181" s="11"/>
      <c r="S181" s="11"/>
      <c r="T181" s="11"/>
      <c r="U181" s="9" t="s">
        <v>25</v>
      </c>
      <c r="V181" s="11" t="s">
        <v>403</v>
      </c>
      <c r="W181" s="9" t="s">
        <v>404</v>
      </c>
      <c r="X181" s="9" t="s">
        <v>2501</v>
      </c>
      <c r="Y181" s="58" t="s">
        <v>2600</v>
      </c>
      <c r="Z181" s="9" t="s">
        <v>2309</v>
      </c>
      <c r="AA181" s="11" t="s">
        <v>2310</v>
      </c>
      <c r="AB181" s="9" t="s">
        <v>67</v>
      </c>
      <c r="AC181" s="9" t="s">
        <v>462</v>
      </c>
      <c r="AD181" s="22"/>
      <c r="AE181" s="9" t="s">
        <v>1744</v>
      </c>
      <c r="AF181" s="9"/>
      <c r="AG181" s="9"/>
      <c r="AH181" s="9"/>
      <c r="AI181" s="9"/>
      <c r="AJ181" s="9"/>
      <c r="AK181" s="9" t="s">
        <v>2601</v>
      </c>
      <c r="AL181" s="9"/>
      <c r="AM181" s="11" t="s">
        <v>2602</v>
      </c>
      <c r="AN181" s="37" t="s">
        <v>2603</v>
      </c>
      <c r="AO181" s="57" t="s">
        <v>2604</v>
      </c>
      <c r="AP181" s="41" t="s">
        <v>2605</v>
      </c>
      <c r="AQ181" s="11" t="s">
        <v>2467</v>
      </c>
    </row>
    <row r="182" spans="1:43" s="15" customFormat="1" ht="19.899999999999999" customHeight="1" x14ac:dyDescent="0.3">
      <c r="A182" s="11">
        <v>213</v>
      </c>
      <c r="B182" s="11" t="s">
        <v>464</v>
      </c>
      <c r="C182" s="11" t="s">
        <v>529</v>
      </c>
      <c r="D182" s="11" t="s">
        <v>529</v>
      </c>
      <c r="E182" s="11" t="s">
        <v>494</v>
      </c>
      <c r="F182" s="11">
        <v>0</v>
      </c>
      <c r="G182" s="11" t="s">
        <v>2606</v>
      </c>
      <c r="H182" s="11" t="s">
        <v>2607</v>
      </c>
      <c r="I182" s="11" t="s">
        <v>2608</v>
      </c>
      <c r="J182" s="11">
        <v>1</v>
      </c>
      <c r="K182" s="11">
        <v>1</v>
      </c>
      <c r="L182" s="11">
        <v>1</v>
      </c>
      <c r="M182" s="11">
        <v>1</v>
      </c>
      <c r="N182" s="11"/>
      <c r="O182" s="11"/>
      <c r="P182" s="11"/>
      <c r="Q182" s="11">
        <v>1</v>
      </c>
      <c r="R182" s="11"/>
      <c r="S182" s="11"/>
      <c r="T182" s="11"/>
      <c r="U182" s="9" t="s">
        <v>21</v>
      </c>
      <c r="V182" s="11" t="s">
        <v>405</v>
      </c>
      <c r="W182" s="9" t="s">
        <v>406</v>
      </c>
      <c r="X182" s="9" t="s">
        <v>502</v>
      </c>
      <c r="Y182" s="39" t="s">
        <v>2609</v>
      </c>
      <c r="Z182" s="9" t="s">
        <v>1996</v>
      </c>
      <c r="AA182" s="11" t="s">
        <v>1645</v>
      </c>
      <c r="AB182" s="9" t="s">
        <v>67</v>
      </c>
      <c r="AC182" s="9" t="s">
        <v>460</v>
      </c>
      <c r="AD182" s="22"/>
      <c r="AE182" s="9" t="s">
        <v>1998</v>
      </c>
      <c r="AF182" s="9"/>
      <c r="AG182" s="9"/>
      <c r="AH182" s="9"/>
      <c r="AI182" s="9"/>
      <c r="AJ182" s="9" t="s">
        <v>2361</v>
      </c>
      <c r="AK182" s="9" t="s">
        <v>2610</v>
      </c>
      <c r="AL182" s="9" t="s">
        <v>2611</v>
      </c>
      <c r="AM182" s="11" t="s">
        <v>2612</v>
      </c>
      <c r="AN182" s="37" t="s">
        <v>2613</v>
      </c>
      <c r="AO182" s="57" t="s">
        <v>2614</v>
      </c>
      <c r="AP182" s="41" t="s">
        <v>2615</v>
      </c>
      <c r="AQ182" s="11" t="s">
        <v>2467</v>
      </c>
    </row>
    <row r="183" spans="1:43" s="15" customFormat="1" ht="19.899999999999999" customHeight="1" x14ac:dyDescent="0.3">
      <c r="A183" s="11">
        <v>214</v>
      </c>
      <c r="B183" s="11" t="s">
        <v>464</v>
      </c>
      <c r="C183" s="11" t="s">
        <v>543</v>
      </c>
      <c r="D183" s="11" t="s">
        <v>543</v>
      </c>
      <c r="E183" s="11" t="s">
        <v>494</v>
      </c>
      <c r="F183" s="11">
        <v>0</v>
      </c>
      <c r="G183" s="11" t="s">
        <v>2616</v>
      </c>
      <c r="H183" s="11" t="s">
        <v>2617</v>
      </c>
      <c r="I183" s="11" t="s">
        <v>2618</v>
      </c>
      <c r="J183" s="11">
        <v>1</v>
      </c>
      <c r="K183" s="11"/>
      <c r="L183" s="11"/>
      <c r="M183" s="11">
        <v>1</v>
      </c>
      <c r="N183" s="11"/>
      <c r="O183" s="11"/>
      <c r="P183" s="11"/>
      <c r="Q183" s="11"/>
      <c r="R183" s="11">
        <v>1</v>
      </c>
      <c r="S183" s="11"/>
      <c r="T183" s="11">
        <v>1</v>
      </c>
      <c r="U183" s="13" t="s">
        <v>73</v>
      </c>
      <c r="V183" s="18" t="s">
        <v>2619</v>
      </c>
      <c r="W183" s="13" t="s">
        <v>408</v>
      </c>
      <c r="X183" s="13" t="s">
        <v>502</v>
      </c>
      <c r="Y183" s="13" t="s">
        <v>2620</v>
      </c>
      <c r="Z183" s="13" t="s">
        <v>73</v>
      </c>
      <c r="AA183" s="13" t="s">
        <v>2621</v>
      </c>
      <c r="AB183" s="11" t="s">
        <v>417</v>
      </c>
      <c r="AC183" s="8" t="s">
        <v>456</v>
      </c>
      <c r="AD183" s="13" t="s">
        <v>482</v>
      </c>
      <c r="AE183" s="22"/>
      <c r="AF183" s="13"/>
      <c r="AG183" s="13"/>
      <c r="AH183" s="13"/>
      <c r="AI183" s="13"/>
      <c r="AJ183" s="13"/>
      <c r="AK183" s="13" t="s">
        <v>2622</v>
      </c>
      <c r="AL183" s="13" t="s">
        <v>2623</v>
      </c>
      <c r="AM183" s="13" t="s">
        <v>2624</v>
      </c>
      <c r="AN183" s="14" t="s">
        <v>2625</v>
      </c>
      <c r="AO183" s="13" t="s">
        <v>2626</v>
      </c>
      <c r="AP183" s="11" t="s">
        <v>2627</v>
      </c>
      <c r="AQ183" s="13" t="s">
        <v>584</v>
      </c>
    </row>
    <row r="184" spans="1:43" s="15" customFormat="1" ht="19.899999999999999" customHeight="1" x14ac:dyDescent="0.3">
      <c r="A184" s="11">
        <v>216</v>
      </c>
      <c r="B184" s="11" t="s">
        <v>464</v>
      </c>
      <c r="C184" s="11" t="s">
        <v>543</v>
      </c>
      <c r="D184" s="11" t="s">
        <v>543</v>
      </c>
      <c r="E184" s="11" t="s">
        <v>494</v>
      </c>
      <c r="F184" s="11">
        <v>0</v>
      </c>
      <c r="G184" s="11" t="s">
        <v>2628</v>
      </c>
      <c r="H184" s="9" t="s">
        <v>2629</v>
      </c>
      <c r="I184" s="11" t="s">
        <v>2630</v>
      </c>
      <c r="J184" s="11">
        <v>1</v>
      </c>
      <c r="K184" s="11"/>
      <c r="L184" s="11">
        <v>1</v>
      </c>
      <c r="M184" s="11"/>
      <c r="N184" s="11"/>
      <c r="O184" s="11"/>
      <c r="P184" s="11"/>
      <c r="Q184" s="11">
        <v>1</v>
      </c>
      <c r="R184" s="11"/>
      <c r="S184" s="11"/>
      <c r="T184" s="11">
        <v>1</v>
      </c>
      <c r="U184" s="13" t="s">
        <v>73</v>
      </c>
      <c r="V184" s="18" t="s">
        <v>2631</v>
      </c>
      <c r="W184" s="13" t="s">
        <v>144</v>
      </c>
      <c r="X184" s="13" t="s">
        <v>502</v>
      </c>
      <c r="Y184" s="13" t="s">
        <v>2632</v>
      </c>
      <c r="Z184" s="13" t="s">
        <v>73</v>
      </c>
      <c r="AA184" s="13" t="s">
        <v>2633</v>
      </c>
      <c r="AB184" s="11" t="s">
        <v>417</v>
      </c>
      <c r="AC184" s="8" t="s">
        <v>456</v>
      </c>
      <c r="AD184" s="13" t="s">
        <v>482</v>
      </c>
      <c r="AE184" s="22"/>
      <c r="AF184" s="13"/>
      <c r="AG184" s="13"/>
      <c r="AH184" s="18" t="s">
        <v>2634</v>
      </c>
      <c r="AI184" s="18"/>
      <c r="AJ184" s="13"/>
      <c r="AK184" s="13" t="s">
        <v>2635</v>
      </c>
      <c r="AL184" s="13" t="s">
        <v>2636</v>
      </c>
      <c r="AM184" s="13" t="s">
        <v>2637</v>
      </c>
      <c r="AN184" s="14" t="s">
        <v>2638</v>
      </c>
      <c r="AO184" s="13" t="s">
        <v>2639</v>
      </c>
      <c r="AP184" s="11" t="s">
        <v>2640</v>
      </c>
      <c r="AQ184" s="13" t="s">
        <v>767</v>
      </c>
    </row>
    <row r="185" spans="1:43" s="15" customFormat="1" ht="19.899999999999999" customHeight="1" x14ac:dyDescent="0.3">
      <c r="A185" s="11">
        <v>218</v>
      </c>
      <c r="B185" s="11" t="s">
        <v>464</v>
      </c>
      <c r="C185" s="11" t="s">
        <v>529</v>
      </c>
      <c r="D185" s="11" t="s">
        <v>529</v>
      </c>
      <c r="E185" s="11" t="s">
        <v>494</v>
      </c>
      <c r="F185" s="11">
        <v>0</v>
      </c>
      <c r="G185" s="11" t="s">
        <v>2641</v>
      </c>
      <c r="H185" s="11" t="s">
        <v>2642</v>
      </c>
      <c r="I185" s="11" t="s">
        <v>2643</v>
      </c>
      <c r="J185" s="11">
        <v>1</v>
      </c>
      <c r="K185" s="11"/>
      <c r="L185" s="11"/>
      <c r="M185" s="11">
        <v>1</v>
      </c>
      <c r="N185" s="11"/>
      <c r="O185" s="11"/>
      <c r="P185" s="11"/>
      <c r="Q185" s="11">
        <v>1</v>
      </c>
      <c r="R185" s="11"/>
      <c r="S185" s="11"/>
      <c r="T185" s="11"/>
      <c r="U185" s="9" t="s">
        <v>2644</v>
      </c>
      <c r="V185" s="18" t="s">
        <v>2645</v>
      </c>
      <c r="W185" s="9" t="s">
        <v>412</v>
      </c>
      <c r="X185" s="9" t="s">
        <v>502</v>
      </c>
      <c r="Y185" s="40" t="s">
        <v>2646</v>
      </c>
      <c r="Z185" s="9" t="s">
        <v>2647</v>
      </c>
      <c r="AA185" s="11" t="s">
        <v>2648</v>
      </c>
      <c r="AB185" s="11" t="s">
        <v>417</v>
      </c>
      <c r="AC185" s="8" t="s">
        <v>454</v>
      </c>
      <c r="AD185" s="9" t="s">
        <v>2649</v>
      </c>
      <c r="AE185" s="11" t="s">
        <v>2649</v>
      </c>
      <c r="AF185" s="9"/>
      <c r="AG185" s="9"/>
      <c r="AH185" s="9"/>
      <c r="AI185" s="9"/>
      <c r="AJ185" s="9"/>
      <c r="AK185" s="9" t="s">
        <v>2650</v>
      </c>
      <c r="AL185" s="9" t="s">
        <v>2651</v>
      </c>
      <c r="AM185" s="11" t="s">
        <v>2652</v>
      </c>
      <c r="AN185" s="11" t="s">
        <v>2653</v>
      </c>
      <c r="AO185" s="9" t="s">
        <v>2654</v>
      </c>
      <c r="AP185" s="11" t="s">
        <v>2643</v>
      </c>
      <c r="AQ185" s="9" t="s">
        <v>1412</v>
      </c>
    </row>
    <row r="186" spans="1:43" s="15" customFormat="1" ht="19.899999999999999" customHeight="1" x14ac:dyDescent="0.3">
      <c r="A186" s="11">
        <v>219</v>
      </c>
      <c r="B186" s="11" t="s">
        <v>464</v>
      </c>
      <c r="C186" s="11" t="s">
        <v>2586</v>
      </c>
      <c r="D186" s="11" t="s">
        <v>2586</v>
      </c>
      <c r="E186" s="11" t="s">
        <v>494</v>
      </c>
      <c r="F186" s="11">
        <v>0</v>
      </c>
      <c r="G186" s="11" t="s">
        <v>2655</v>
      </c>
      <c r="H186" s="9" t="s">
        <v>2656</v>
      </c>
      <c r="I186" s="11" t="s">
        <v>2657</v>
      </c>
      <c r="J186" s="11"/>
      <c r="K186" s="11">
        <v>1</v>
      </c>
      <c r="L186" s="11">
        <v>1</v>
      </c>
      <c r="M186" s="11"/>
      <c r="N186" s="11"/>
      <c r="O186" s="11"/>
      <c r="P186" s="11"/>
      <c r="Q186" s="11"/>
      <c r="R186" s="11">
        <v>1</v>
      </c>
      <c r="S186" s="11"/>
      <c r="T186" s="11">
        <v>1</v>
      </c>
      <c r="U186" s="9" t="s">
        <v>2644</v>
      </c>
      <c r="V186" s="43" t="s">
        <v>413</v>
      </c>
      <c r="W186" s="9" t="s">
        <v>414</v>
      </c>
      <c r="X186" s="9" t="s">
        <v>502</v>
      </c>
      <c r="Y186" s="39" t="s">
        <v>2658</v>
      </c>
      <c r="Z186" s="9" t="s">
        <v>2644</v>
      </c>
      <c r="AA186" s="11" t="s">
        <v>2648</v>
      </c>
      <c r="AB186" s="9" t="s">
        <v>415</v>
      </c>
      <c r="AC186" s="8" t="s">
        <v>454</v>
      </c>
      <c r="AD186" s="9" t="s">
        <v>2649</v>
      </c>
      <c r="AE186" s="11" t="s">
        <v>2649</v>
      </c>
      <c r="AF186" s="9"/>
      <c r="AG186" s="9"/>
      <c r="AH186" s="9"/>
      <c r="AI186" s="9"/>
      <c r="AJ186" s="9"/>
      <c r="AK186" s="9" t="s">
        <v>2659</v>
      </c>
      <c r="AL186" s="9" t="s">
        <v>2660</v>
      </c>
      <c r="AM186" s="44" t="s">
        <v>2661</v>
      </c>
      <c r="AN186" s="9" t="s">
        <v>2662</v>
      </c>
      <c r="AO186" s="9" t="s">
        <v>2663</v>
      </c>
      <c r="AP186" s="41" t="s">
        <v>2664</v>
      </c>
      <c r="AQ186" s="11" t="s">
        <v>1661</v>
      </c>
    </row>
  </sheetData>
  <mergeCells count="17">
    <mergeCell ref="V2:V3"/>
    <mergeCell ref="A2:A3"/>
    <mergeCell ref="B2:B3"/>
    <mergeCell ref="C2:C3"/>
    <mergeCell ref="D2:D3"/>
    <mergeCell ref="E2:E3"/>
    <mergeCell ref="F2:F3"/>
    <mergeCell ref="G2:I2"/>
    <mergeCell ref="J2:N2"/>
    <mergeCell ref="O2:S2"/>
    <mergeCell ref="T2:T3"/>
    <mergeCell ref="U2:U3"/>
    <mergeCell ref="W2:W3"/>
    <mergeCell ref="X2:X3"/>
    <mergeCell ref="Y2:Y3"/>
    <mergeCell ref="Z2:Z3"/>
    <mergeCell ref="AA2:AA3"/>
  </mergeCells>
  <phoneticPr fontId="1" type="noConversion"/>
  <conditionalFormatting sqref="V4">
    <cfRule type="duplicateValues" dxfId="159" priority="160"/>
  </conditionalFormatting>
  <conditionalFormatting sqref="V5">
    <cfRule type="duplicateValues" dxfId="158" priority="159"/>
  </conditionalFormatting>
  <conditionalFormatting sqref="V6">
    <cfRule type="duplicateValues" dxfId="157" priority="158"/>
  </conditionalFormatting>
  <conditionalFormatting sqref="V7">
    <cfRule type="duplicateValues" dxfId="156" priority="157"/>
  </conditionalFormatting>
  <conditionalFormatting sqref="V8">
    <cfRule type="duplicateValues" dxfId="155" priority="156"/>
  </conditionalFormatting>
  <conditionalFormatting sqref="V9">
    <cfRule type="duplicateValues" dxfId="154" priority="155"/>
  </conditionalFormatting>
  <conditionalFormatting sqref="V10">
    <cfRule type="duplicateValues" dxfId="153" priority="154"/>
  </conditionalFormatting>
  <conditionalFormatting sqref="V11">
    <cfRule type="duplicateValues" dxfId="152" priority="153"/>
  </conditionalFormatting>
  <conditionalFormatting sqref="V12">
    <cfRule type="duplicateValues" dxfId="151" priority="152"/>
  </conditionalFormatting>
  <conditionalFormatting sqref="V13">
    <cfRule type="duplicateValues" dxfId="150" priority="151"/>
  </conditionalFormatting>
  <conditionalFormatting sqref="V14">
    <cfRule type="duplicateValues" dxfId="149" priority="150"/>
  </conditionalFormatting>
  <conditionalFormatting sqref="V15">
    <cfRule type="duplicateValues" dxfId="148" priority="149"/>
  </conditionalFormatting>
  <conditionalFormatting sqref="V16">
    <cfRule type="duplicateValues" dxfId="147" priority="148"/>
  </conditionalFormatting>
  <conditionalFormatting sqref="V17">
    <cfRule type="duplicateValues" dxfId="146" priority="147"/>
  </conditionalFormatting>
  <conditionalFormatting sqref="V18">
    <cfRule type="duplicateValues" dxfId="145" priority="146"/>
  </conditionalFormatting>
  <conditionalFormatting sqref="V19">
    <cfRule type="duplicateValues" dxfId="144" priority="145"/>
  </conditionalFormatting>
  <conditionalFormatting sqref="V20">
    <cfRule type="duplicateValues" dxfId="143" priority="144"/>
  </conditionalFormatting>
  <conditionalFormatting sqref="V21">
    <cfRule type="duplicateValues" dxfId="142" priority="143"/>
  </conditionalFormatting>
  <conditionalFormatting sqref="V22">
    <cfRule type="duplicateValues" dxfId="141" priority="142"/>
  </conditionalFormatting>
  <conditionalFormatting sqref="V23">
    <cfRule type="duplicateValues" dxfId="140" priority="141"/>
  </conditionalFormatting>
  <conditionalFormatting sqref="V24">
    <cfRule type="duplicateValues" dxfId="139" priority="140"/>
  </conditionalFormatting>
  <conditionalFormatting sqref="V25">
    <cfRule type="duplicateValues" dxfId="138" priority="139"/>
  </conditionalFormatting>
  <conditionalFormatting sqref="V26">
    <cfRule type="duplicateValues" dxfId="137" priority="138"/>
  </conditionalFormatting>
  <conditionalFormatting sqref="V27">
    <cfRule type="duplicateValues" dxfId="136" priority="137"/>
  </conditionalFormatting>
  <conditionalFormatting sqref="V30">
    <cfRule type="duplicateValues" dxfId="135" priority="136"/>
  </conditionalFormatting>
  <conditionalFormatting sqref="V31">
    <cfRule type="duplicateValues" dxfId="134" priority="135"/>
  </conditionalFormatting>
  <conditionalFormatting sqref="V32">
    <cfRule type="duplicateValues" dxfId="133" priority="134"/>
  </conditionalFormatting>
  <conditionalFormatting sqref="V33">
    <cfRule type="duplicateValues" dxfId="132" priority="133"/>
  </conditionalFormatting>
  <conditionalFormatting sqref="V34">
    <cfRule type="duplicateValues" dxfId="131" priority="132"/>
  </conditionalFormatting>
  <conditionalFormatting sqref="V36">
    <cfRule type="duplicateValues" dxfId="130" priority="131"/>
  </conditionalFormatting>
  <conditionalFormatting sqref="V37">
    <cfRule type="duplicateValues" dxfId="129" priority="130"/>
  </conditionalFormatting>
  <conditionalFormatting sqref="V38">
    <cfRule type="duplicateValues" dxfId="128" priority="129"/>
  </conditionalFormatting>
  <conditionalFormatting sqref="V39">
    <cfRule type="duplicateValues" dxfId="127" priority="128"/>
  </conditionalFormatting>
  <conditionalFormatting sqref="V40">
    <cfRule type="duplicateValues" dxfId="126" priority="127"/>
  </conditionalFormatting>
  <conditionalFormatting sqref="V41">
    <cfRule type="duplicateValues" dxfId="125" priority="126"/>
  </conditionalFormatting>
  <conditionalFormatting sqref="V43">
    <cfRule type="duplicateValues" dxfId="124" priority="125"/>
  </conditionalFormatting>
  <conditionalFormatting sqref="V44">
    <cfRule type="duplicateValues" dxfId="123" priority="124"/>
  </conditionalFormatting>
  <conditionalFormatting sqref="V45">
    <cfRule type="duplicateValues" dxfId="122" priority="123"/>
  </conditionalFormatting>
  <conditionalFormatting sqref="V46">
    <cfRule type="duplicateValues" dxfId="121" priority="122"/>
  </conditionalFormatting>
  <conditionalFormatting sqref="V47">
    <cfRule type="duplicateValues" dxfId="120" priority="121"/>
  </conditionalFormatting>
  <conditionalFormatting sqref="V48">
    <cfRule type="duplicateValues" dxfId="119" priority="120"/>
  </conditionalFormatting>
  <conditionalFormatting sqref="V49">
    <cfRule type="duplicateValues" dxfId="118" priority="119"/>
  </conditionalFormatting>
  <conditionalFormatting sqref="V51">
    <cfRule type="duplicateValues" dxfId="117" priority="118"/>
  </conditionalFormatting>
  <conditionalFormatting sqref="V52">
    <cfRule type="duplicateValues" dxfId="116" priority="117"/>
  </conditionalFormatting>
  <conditionalFormatting sqref="V53">
    <cfRule type="duplicateValues" dxfId="115" priority="116"/>
  </conditionalFormatting>
  <conditionalFormatting sqref="V54">
    <cfRule type="duplicateValues" dxfId="114" priority="115"/>
  </conditionalFormatting>
  <conditionalFormatting sqref="V55">
    <cfRule type="duplicateValues" dxfId="113" priority="114"/>
  </conditionalFormatting>
  <conditionalFormatting sqref="V57">
    <cfRule type="duplicateValues" dxfId="112" priority="113"/>
  </conditionalFormatting>
  <conditionalFormatting sqref="V58">
    <cfRule type="duplicateValues" dxfId="111" priority="112"/>
  </conditionalFormatting>
  <conditionalFormatting sqref="V59">
    <cfRule type="duplicateValues" dxfId="110" priority="111"/>
  </conditionalFormatting>
  <conditionalFormatting sqref="V60">
    <cfRule type="duplicateValues" dxfId="109" priority="110"/>
  </conditionalFormatting>
  <conditionalFormatting sqref="V61">
    <cfRule type="duplicateValues" dxfId="108" priority="109"/>
  </conditionalFormatting>
  <conditionalFormatting sqref="V62">
    <cfRule type="duplicateValues" dxfId="107" priority="108"/>
  </conditionalFormatting>
  <conditionalFormatting sqref="V63">
    <cfRule type="duplicateValues" dxfId="106" priority="107"/>
  </conditionalFormatting>
  <conditionalFormatting sqref="V65">
    <cfRule type="duplicateValues" dxfId="105" priority="106"/>
  </conditionalFormatting>
  <conditionalFormatting sqref="V66">
    <cfRule type="duplicateValues" dxfId="104" priority="105"/>
  </conditionalFormatting>
  <conditionalFormatting sqref="V67">
    <cfRule type="duplicateValues" dxfId="103" priority="104"/>
  </conditionalFormatting>
  <conditionalFormatting sqref="V68">
    <cfRule type="duplicateValues" dxfId="102" priority="103"/>
  </conditionalFormatting>
  <conditionalFormatting sqref="V69">
    <cfRule type="duplicateValues" dxfId="101" priority="102"/>
  </conditionalFormatting>
  <conditionalFormatting sqref="V70">
    <cfRule type="duplicateValues" dxfId="100" priority="101"/>
  </conditionalFormatting>
  <conditionalFormatting sqref="V71">
    <cfRule type="duplicateValues" dxfId="99" priority="100"/>
  </conditionalFormatting>
  <conditionalFormatting sqref="V72">
    <cfRule type="duplicateValues" dxfId="98" priority="99"/>
  </conditionalFormatting>
  <conditionalFormatting sqref="V73">
    <cfRule type="duplicateValues" dxfId="97" priority="98"/>
  </conditionalFormatting>
  <conditionalFormatting sqref="V74">
    <cfRule type="duplicateValues" dxfId="96" priority="97"/>
  </conditionalFormatting>
  <conditionalFormatting sqref="V75">
    <cfRule type="duplicateValues" dxfId="95" priority="96"/>
  </conditionalFormatting>
  <conditionalFormatting sqref="V76">
    <cfRule type="duplicateValues" dxfId="94" priority="95"/>
  </conditionalFormatting>
  <conditionalFormatting sqref="V77">
    <cfRule type="duplicateValues" dxfId="93" priority="94"/>
  </conditionalFormatting>
  <conditionalFormatting sqref="V78">
    <cfRule type="duplicateValues" dxfId="92" priority="93"/>
  </conditionalFormatting>
  <conditionalFormatting sqref="V79">
    <cfRule type="duplicateValues" dxfId="91" priority="92"/>
  </conditionalFormatting>
  <conditionalFormatting sqref="V80">
    <cfRule type="duplicateValues" dxfId="90" priority="91"/>
  </conditionalFormatting>
  <conditionalFormatting sqref="V81">
    <cfRule type="duplicateValues" dxfId="89" priority="90"/>
  </conditionalFormatting>
  <conditionalFormatting sqref="V82">
    <cfRule type="duplicateValues" dxfId="88" priority="89"/>
  </conditionalFormatting>
  <conditionalFormatting sqref="V83">
    <cfRule type="duplicateValues" dxfId="87" priority="88"/>
  </conditionalFormatting>
  <conditionalFormatting sqref="V84">
    <cfRule type="duplicateValues" dxfId="86" priority="87"/>
  </conditionalFormatting>
  <conditionalFormatting sqref="V85">
    <cfRule type="duplicateValues" dxfId="85" priority="86"/>
  </conditionalFormatting>
  <conditionalFormatting sqref="V86">
    <cfRule type="duplicateValues" dxfId="84" priority="85"/>
  </conditionalFormatting>
  <conditionalFormatting sqref="V87">
    <cfRule type="duplicateValues" dxfId="83" priority="84"/>
  </conditionalFormatting>
  <conditionalFormatting sqref="V88">
    <cfRule type="duplicateValues" dxfId="82" priority="83"/>
  </conditionalFormatting>
  <conditionalFormatting sqref="V89">
    <cfRule type="duplicateValues" dxfId="81" priority="82"/>
  </conditionalFormatting>
  <conditionalFormatting sqref="V90">
    <cfRule type="duplicateValues" dxfId="80" priority="81"/>
  </conditionalFormatting>
  <conditionalFormatting sqref="V94">
    <cfRule type="duplicateValues" dxfId="79" priority="80"/>
  </conditionalFormatting>
  <conditionalFormatting sqref="V95">
    <cfRule type="duplicateValues" dxfId="78" priority="79"/>
  </conditionalFormatting>
  <conditionalFormatting sqref="V96">
    <cfRule type="duplicateValues" dxfId="77" priority="78"/>
  </conditionalFormatting>
  <conditionalFormatting sqref="V97">
    <cfRule type="duplicateValues" dxfId="76" priority="77"/>
  </conditionalFormatting>
  <conditionalFormatting sqref="V98">
    <cfRule type="duplicateValues" dxfId="75" priority="76"/>
  </conditionalFormatting>
  <conditionalFormatting sqref="V99">
    <cfRule type="duplicateValues" dxfId="74" priority="75"/>
  </conditionalFormatting>
  <conditionalFormatting sqref="V100">
    <cfRule type="duplicateValues" dxfId="73" priority="74"/>
  </conditionalFormatting>
  <conditionalFormatting sqref="V101">
    <cfRule type="duplicateValues" dxfId="72" priority="73"/>
  </conditionalFormatting>
  <conditionalFormatting sqref="V102">
    <cfRule type="duplicateValues" dxfId="71" priority="72"/>
  </conditionalFormatting>
  <conditionalFormatting sqref="V103">
    <cfRule type="duplicateValues" dxfId="70" priority="71"/>
  </conditionalFormatting>
  <conditionalFormatting sqref="V104">
    <cfRule type="duplicateValues" dxfId="69" priority="70"/>
  </conditionalFormatting>
  <conditionalFormatting sqref="V105">
    <cfRule type="duplicateValues" dxfId="68" priority="69"/>
  </conditionalFormatting>
  <conditionalFormatting sqref="V106">
    <cfRule type="duplicateValues" dxfId="67" priority="68"/>
  </conditionalFormatting>
  <conditionalFormatting sqref="V108">
    <cfRule type="duplicateValues" dxfId="66" priority="67"/>
  </conditionalFormatting>
  <conditionalFormatting sqref="V109">
    <cfRule type="duplicateValues" dxfId="65" priority="66"/>
  </conditionalFormatting>
  <conditionalFormatting sqref="V110">
    <cfRule type="duplicateValues" dxfId="64" priority="65"/>
  </conditionalFormatting>
  <conditionalFormatting sqref="V111">
    <cfRule type="duplicateValues" dxfId="63" priority="64"/>
  </conditionalFormatting>
  <conditionalFormatting sqref="V113">
    <cfRule type="duplicateValues" dxfId="62" priority="63"/>
  </conditionalFormatting>
  <conditionalFormatting sqref="V115">
    <cfRule type="duplicateValues" dxfId="61" priority="62"/>
  </conditionalFormatting>
  <conditionalFormatting sqref="V116">
    <cfRule type="duplicateValues" dxfId="60" priority="61"/>
  </conditionalFormatting>
  <conditionalFormatting sqref="V117">
    <cfRule type="duplicateValues" dxfId="59" priority="60"/>
  </conditionalFormatting>
  <conditionalFormatting sqref="V118">
    <cfRule type="duplicateValues" dxfId="58" priority="59"/>
  </conditionalFormatting>
  <conditionalFormatting sqref="V119">
    <cfRule type="duplicateValues" dxfId="57" priority="58"/>
  </conditionalFormatting>
  <conditionalFormatting sqref="V120">
    <cfRule type="duplicateValues" dxfId="56" priority="57"/>
  </conditionalFormatting>
  <conditionalFormatting sqref="V121">
    <cfRule type="duplicateValues" dxfId="55" priority="56"/>
  </conditionalFormatting>
  <conditionalFormatting sqref="V122">
    <cfRule type="duplicateValues" dxfId="54" priority="55"/>
  </conditionalFormatting>
  <conditionalFormatting sqref="V123">
    <cfRule type="duplicateValues" dxfId="53" priority="54"/>
  </conditionalFormatting>
  <conditionalFormatting sqref="V124">
    <cfRule type="duplicateValues" dxfId="52" priority="53"/>
  </conditionalFormatting>
  <conditionalFormatting sqref="V125">
    <cfRule type="duplicateValues" dxfId="51" priority="52"/>
  </conditionalFormatting>
  <conditionalFormatting sqref="V126">
    <cfRule type="duplicateValues" dxfId="50" priority="51"/>
  </conditionalFormatting>
  <conditionalFormatting sqref="V127">
    <cfRule type="duplicateValues" dxfId="49" priority="50"/>
  </conditionalFormatting>
  <conditionalFormatting sqref="V128">
    <cfRule type="duplicateValues" dxfId="48" priority="49"/>
  </conditionalFormatting>
  <conditionalFormatting sqref="V129">
    <cfRule type="duplicateValues" dxfId="47" priority="48"/>
  </conditionalFormatting>
  <conditionalFormatting sqref="V130">
    <cfRule type="duplicateValues" dxfId="46" priority="47"/>
  </conditionalFormatting>
  <conditionalFormatting sqref="V131">
    <cfRule type="duplicateValues" dxfId="45" priority="46"/>
  </conditionalFormatting>
  <conditionalFormatting sqref="V134">
    <cfRule type="duplicateValues" dxfId="44" priority="45"/>
  </conditionalFormatting>
  <conditionalFormatting sqref="V136">
    <cfRule type="duplicateValues" dxfId="43" priority="44"/>
  </conditionalFormatting>
  <conditionalFormatting sqref="V137">
    <cfRule type="duplicateValues" dxfId="42" priority="43"/>
  </conditionalFormatting>
  <conditionalFormatting sqref="V138">
    <cfRule type="duplicateValues" dxfId="41" priority="42"/>
  </conditionalFormatting>
  <conditionalFormatting sqref="V139">
    <cfRule type="duplicateValues" dxfId="40" priority="41"/>
  </conditionalFormatting>
  <conditionalFormatting sqref="V140">
    <cfRule type="duplicateValues" dxfId="39" priority="40"/>
  </conditionalFormatting>
  <conditionalFormatting sqref="V142">
    <cfRule type="duplicateValues" dxfId="38" priority="39"/>
  </conditionalFormatting>
  <conditionalFormatting sqref="V143">
    <cfRule type="duplicateValues" dxfId="37" priority="38"/>
  </conditionalFormatting>
  <conditionalFormatting sqref="V145">
    <cfRule type="duplicateValues" dxfId="36" priority="37"/>
  </conditionalFormatting>
  <conditionalFormatting sqref="V146">
    <cfRule type="duplicateValues" dxfId="35" priority="36"/>
  </conditionalFormatting>
  <conditionalFormatting sqref="V147">
    <cfRule type="duplicateValues" dxfId="34" priority="35"/>
  </conditionalFormatting>
  <conditionalFormatting sqref="V148">
    <cfRule type="duplicateValues" dxfId="33" priority="34"/>
  </conditionalFormatting>
  <conditionalFormatting sqref="V149">
    <cfRule type="duplicateValues" dxfId="32" priority="33"/>
  </conditionalFormatting>
  <conditionalFormatting sqref="V150">
    <cfRule type="duplicateValues" dxfId="31" priority="32"/>
  </conditionalFormatting>
  <conditionalFormatting sqref="V151">
    <cfRule type="duplicateValues" dxfId="30" priority="31"/>
  </conditionalFormatting>
  <conditionalFormatting sqref="V152">
    <cfRule type="duplicateValues" dxfId="29" priority="30"/>
  </conditionalFormatting>
  <conditionalFormatting sqref="V153">
    <cfRule type="duplicateValues" dxfId="28" priority="29"/>
  </conditionalFormatting>
  <conditionalFormatting sqref="V154">
    <cfRule type="duplicateValues" dxfId="27" priority="28"/>
  </conditionalFormatting>
  <conditionalFormatting sqref="V155">
    <cfRule type="duplicateValues" dxfId="26" priority="27"/>
  </conditionalFormatting>
  <conditionalFormatting sqref="V156">
    <cfRule type="duplicateValues" dxfId="25" priority="26"/>
  </conditionalFormatting>
  <conditionalFormatting sqref="V157">
    <cfRule type="duplicateValues" dxfId="24" priority="25"/>
  </conditionalFormatting>
  <conditionalFormatting sqref="V158">
    <cfRule type="duplicateValues" dxfId="23" priority="24"/>
  </conditionalFormatting>
  <conditionalFormatting sqref="V159">
    <cfRule type="duplicateValues" dxfId="22" priority="23"/>
  </conditionalFormatting>
  <conditionalFormatting sqref="V160">
    <cfRule type="duplicateValues" dxfId="21" priority="22"/>
  </conditionalFormatting>
  <conditionalFormatting sqref="V161">
    <cfRule type="duplicateValues" dxfId="20" priority="21"/>
  </conditionalFormatting>
  <conditionalFormatting sqref="V162">
    <cfRule type="duplicateValues" dxfId="19" priority="20"/>
  </conditionalFormatting>
  <conditionalFormatting sqref="V165">
    <cfRule type="duplicateValues" dxfId="18" priority="19"/>
  </conditionalFormatting>
  <conditionalFormatting sqref="V167">
    <cfRule type="duplicateValues" dxfId="17" priority="18"/>
  </conditionalFormatting>
  <conditionalFormatting sqref="V168">
    <cfRule type="duplicateValues" dxfId="16" priority="17"/>
  </conditionalFormatting>
  <conditionalFormatting sqref="V170">
    <cfRule type="duplicateValues" dxfId="15" priority="16"/>
  </conditionalFormatting>
  <conditionalFormatting sqref="V171">
    <cfRule type="duplicateValues" dxfId="14" priority="15"/>
  </conditionalFormatting>
  <conditionalFormatting sqref="V172">
    <cfRule type="duplicateValues" dxfId="13" priority="14"/>
  </conditionalFormatting>
  <conditionalFormatting sqref="V173">
    <cfRule type="duplicateValues" dxfId="12" priority="13"/>
  </conditionalFormatting>
  <conditionalFormatting sqref="V174">
    <cfRule type="duplicateValues" dxfId="11" priority="12"/>
  </conditionalFormatting>
  <conditionalFormatting sqref="V175">
    <cfRule type="duplicateValues" dxfId="10" priority="11"/>
  </conditionalFormatting>
  <conditionalFormatting sqref="V176">
    <cfRule type="duplicateValues" dxfId="9" priority="10"/>
  </conditionalFormatting>
  <conditionalFormatting sqref="V177">
    <cfRule type="duplicateValues" dxfId="8" priority="9"/>
  </conditionalFormatting>
  <conditionalFormatting sqref="V178">
    <cfRule type="duplicateValues" dxfId="7" priority="8"/>
  </conditionalFormatting>
  <conditionalFormatting sqref="V179">
    <cfRule type="duplicateValues" dxfId="6" priority="7"/>
  </conditionalFormatting>
  <conditionalFormatting sqref="V180">
    <cfRule type="duplicateValues" dxfId="5" priority="6"/>
  </conditionalFormatting>
  <conditionalFormatting sqref="V181">
    <cfRule type="duplicateValues" dxfId="4" priority="5"/>
  </conditionalFormatting>
  <conditionalFormatting sqref="V182">
    <cfRule type="duplicateValues" dxfId="3" priority="4"/>
  </conditionalFormatting>
  <conditionalFormatting sqref="V183">
    <cfRule type="duplicateValues" dxfId="2" priority="3"/>
  </conditionalFormatting>
  <conditionalFormatting sqref="V184">
    <cfRule type="duplicateValues" dxfId="1" priority="2"/>
  </conditionalFormatting>
  <conditionalFormatting sqref="W2:X2">
    <cfRule type="duplicateValues" dxfId="0" priority="1"/>
  </conditionalFormatting>
  <dataValidations count="2">
    <dataValidation type="list" allowBlank="1" showInputMessage="1" showErrorMessage="1" sqref="AH55:AI55">
      <formula1>#REF!</formula1>
    </dataValidation>
    <dataValidation type="list" allowBlank="1" showInputMessage="1" showErrorMessage="1" sqref="AH104 AH136 AH167">
      <formula1>#REF!</formula1>
    </dataValidation>
  </dataValidations>
  <hyperlinks>
    <hyperlink ref="I4" r:id="rId1"/>
    <hyperlink ref="I19" r:id="rId2"/>
    <hyperlink ref="I24" r:id="rId3"/>
    <hyperlink ref="AP39" r:id="rId4"/>
    <hyperlink ref="AP38" r:id="rId5"/>
    <hyperlink ref="I36" r:id="rId6"/>
    <hyperlink ref="AP76" r:id="rId7"/>
    <hyperlink ref="I74" r:id="rId8"/>
    <hyperlink ref="AP79" r:id="rId9"/>
    <hyperlink ref="AP77" r:id="rId10"/>
    <hyperlink ref="AP78" r:id="rId11"/>
    <hyperlink ref="I86" r:id="rId12"/>
    <hyperlink ref="AP97" r:id="rId13"/>
    <hyperlink ref="AP103" r:id="rId14"/>
    <hyperlink ref="AP109" r:id="rId15"/>
    <hyperlink ref="AP101" r:id="rId16"/>
    <hyperlink ref="AP113" r:id="rId17"/>
    <hyperlink ref="AP100" r:id="rId18"/>
    <hyperlink ref="AP111" r:id="rId19"/>
    <hyperlink ref="AP104" r:id="rId20"/>
    <hyperlink ref="AP114" r:id="rId21"/>
    <hyperlink ref="AP110" r:id="rId22"/>
    <hyperlink ref="AP107" r:id="rId23"/>
    <hyperlink ref="AP112" r:id="rId24"/>
    <hyperlink ref="AP105" r:id="rId25"/>
    <hyperlink ref="AP102" r:id="rId26"/>
    <hyperlink ref="AP98" r:id="rId27"/>
    <hyperlink ref="AP106" r:id="rId28"/>
    <hyperlink ref="AP117" r:id="rId29"/>
    <hyperlink ref="AP116" r:id="rId30"/>
    <hyperlink ref="AP127" r:id="rId31"/>
    <hyperlink ref="AP126" r:id="rId32"/>
    <hyperlink ref="AP125" r:id="rId33"/>
    <hyperlink ref="AP121" r:id="rId34"/>
    <hyperlink ref="AP119" r:id="rId35"/>
    <hyperlink ref="AP120" r:id="rId36"/>
    <hyperlink ref="AP118" r:id="rId37"/>
    <hyperlink ref="I126" r:id="rId38"/>
    <hyperlink ref="AP150" r:id="rId39"/>
    <hyperlink ref="AP147" r:id="rId40"/>
    <hyperlink ref="AP159" r:id="rId41"/>
    <hyperlink ref="AP145" r:id="rId42"/>
    <hyperlink ref="AP158" r:id="rId43"/>
    <hyperlink ref="AP143" r:id="rId44"/>
    <hyperlink ref="AP144" r:id="rId45"/>
    <hyperlink ref="AP153" r:id="rId46"/>
    <hyperlink ref="AP161" r:id="rId47"/>
    <hyperlink ref="AP149" r:id="rId48"/>
    <hyperlink ref="AP154" r:id="rId49"/>
    <hyperlink ref="AP151" r:id="rId50"/>
    <hyperlink ref="AP160" r:id="rId51"/>
    <hyperlink ref="AP148" r:id="rId52"/>
    <hyperlink ref="AP131" r:id="rId53"/>
    <hyperlink ref="AP152" r:id="rId54"/>
    <hyperlink ref="AP157" r:id="rId55"/>
    <hyperlink ref="AP142" r:id="rId56"/>
    <hyperlink ref="AP162" r:id="rId57"/>
    <hyperlink ref="AP156" r:id="rId58"/>
    <hyperlink ref="I150" r:id="rId59"/>
    <hyperlink ref="I155" r:id="rId60"/>
    <hyperlink ref="AP169" r:id="rId61"/>
    <hyperlink ref="AP172" r:id="rId62"/>
    <hyperlink ref="AP180" r:id="rId63"/>
    <hyperlink ref="AP171" r:id="rId64"/>
    <hyperlink ref="AP170" r:id="rId65"/>
    <hyperlink ref="AP168" r:id="rId66"/>
    <hyperlink ref="AP181" r:id="rId67"/>
    <hyperlink ref="AP165" r:id="rId68"/>
    <hyperlink ref="AP163" r:id="rId69"/>
    <hyperlink ref="AP178" r:id="rId70"/>
    <hyperlink ref="AP176" r:id="rId71"/>
    <hyperlink ref="AP173" r:id="rId72"/>
    <hyperlink ref="AP174" r:id="rId73"/>
    <hyperlink ref="AP175" r:id="rId74"/>
    <hyperlink ref="AP177" r:id="rId75"/>
    <hyperlink ref="AP164" r:id="rId76"/>
    <hyperlink ref="AP179" r:id="rId77"/>
    <hyperlink ref="AP167" r:id="rId78"/>
    <hyperlink ref="AP166" r:id="rId79"/>
    <hyperlink ref="AP182" r:id="rId80"/>
    <hyperlink ref="AP186" r:id="rId81"/>
  </hyperlinks>
  <pageMargins left="0.7" right="0.7" top="0.75" bottom="0.75" header="0.3" footer="0.3"/>
  <legacyDrawing r:id="rId8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취약계층 분석용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JUEUNKANG</dc:creator>
  <cp:lastModifiedBy>Windows 사용자</cp:lastModifiedBy>
  <dcterms:created xsi:type="dcterms:W3CDTF">2014-09-03T05:17:20Z</dcterms:created>
  <dcterms:modified xsi:type="dcterms:W3CDTF">2019-03-22T00:27:13Z</dcterms:modified>
</cp:coreProperties>
</file>